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defaultThemeVersion="166925"/>
  <mc:AlternateContent xmlns:mc="http://schemas.openxmlformats.org/markup-compatibility/2006">
    <mc:Choice Requires="x15">
      <x15ac:absPath xmlns:x15ac="http://schemas.microsoft.com/office/spreadsheetml/2010/11/ac" url="C:\Users\woodlek2\Downloads\"/>
    </mc:Choice>
  </mc:AlternateContent>
  <xr:revisionPtr revIDLastSave="2" documentId="8_{97F03116-E185-4BC5-BEB3-DA288CC76278}" xr6:coauthVersionLast="47" xr6:coauthVersionMax="47" xr10:uidLastSave="{89ED0EC6-8085-46D0-A845-0232FD55D6CB}"/>
  <bookViews>
    <workbookView xWindow="28680" yWindow="-120" windowWidth="29040" windowHeight="17520" xr2:uid="{1F3C2D40-E5F6-41F0-B1DC-3107E9D74A98}"/>
  </bookViews>
  <sheets>
    <sheet name="OVERVIEW" sheetId="5" r:id="rId1"/>
    <sheet name="INPUT" sheetId="1" r:id="rId2"/>
    <sheet name="SCORING" sheetId="2" r:id="rId3"/>
    <sheet name="SETTINGS" sheetId="6" r:id="rId4"/>
    <sheet name="OUTPUT" sheetId="3" r:id="rId5"/>
    <sheet name="MATRIX" sheetId="7" r:id="rId6"/>
    <sheet name="RATIONALE" sheetId="4" r:id="rId7"/>
  </sheets>
  <definedNames>
    <definedName name="solver_rcp" hidde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3" l="1"/>
  <c r="A53" i="3"/>
  <c r="A54" i="3"/>
  <c r="A55" i="3"/>
  <c r="A56" i="3"/>
  <c r="A57" i="3"/>
  <c r="A58" i="3"/>
  <c r="A59" i="3"/>
  <c r="A60" i="3"/>
  <c r="A61" i="3"/>
  <c r="C52" i="2"/>
  <c r="D52" i="2"/>
  <c r="E52" i="2"/>
  <c r="C53" i="2"/>
  <c r="D53" i="2"/>
  <c r="E53" i="2"/>
  <c r="C54" i="2"/>
  <c r="D54" i="2"/>
  <c r="E54" i="2"/>
  <c r="C55" i="2"/>
  <c r="D55" i="2"/>
  <c r="E55" i="2"/>
  <c r="C56" i="2"/>
  <c r="D56" i="2"/>
  <c r="E56" i="2"/>
  <c r="C57" i="2"/>
  <c r="D57" i="2"/>
  <c r="E57" i="2"/>
  <c r="C58" i="2"/>
  <c r="D58" i="2"/>
  <c r="E58" i="2"/>
  <c r="C59" i="2"/>
  <c r="D59" i="2"/>
  <c r="E59" i="2"/>
  <c r="C60" i="2"/>
  <c r="D60" i="2"/>
  <c r="E60" i="2"/>
  <c r="C61" i="2"/>
  <c r="D61" i="2"/>
  <c r="E61" i="2"/>
  <c r="B52" i="2"/>
  <c r="B53" i="2"/>
  <c r="B54" i="2"/>
  <c r="B55" i="2"/>
  <c r="B56" i="2"/>
  <c r="B57" i="2"/>
  <c r="B58" i="2"/>
  <c r="B59" i="2"/>
  <c r="B60" i="2"/>
  <c r="B61" i="2"/>
  <c r="A52" i="2"/>
  <c r="A53" i="2"/>
  <c r="A54" i="2"/>
  <c r="A55" i="2"/>
  <c r="A56" i="2"/>
  <c r="A57" i="2"/>
  <c r="A58" i="2"/>
  <c r="A59" i="2"/>
  <c r="A60" i="2"/>
  <c r="A61"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G4" i="2"/>
  <c r="G7" i="2"/>
  <c r="G9" i="2"/>
  <c r="G11" i="2"/>
  <c r="G13" i="2"/>
  <c r="G14" i="2"/>
  <c r="G16" i="2"/>
  <c r="G17" i="2"/>
  <c r="G18" i="2"/>
  <c r="G19" i="2"/>
  <c r="G21" i="2"/>
  <c r="G23" i="2"/>
  <c r="G26" i="2"/>
  <c r="G29" i="2"/>
  <c r="G30" i="2"/>
  <c r="G32" i="2"/>
  <c r="G35" i="2"/>
  <c r="G38" i="2"/>
  <c r="G39" i="2"/>
  <c r="G41" i="2"/>
  <c r="G42" i="2"/>
  <c r="G44" i="2"/>
  <c r="G46" i="2"/>
  <c r="G47" i="2"/>
  <c r="G48" i="2"/>
  <c r="G49"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51" i="2"/>
  <c r="D50" i="2"/>
  <c r="D49" i="2"/>
  <c r="D48" i="2"/>
  <c r="D47" i="2"/>
  <c r="D46" i="2"/>
  <c r="D45" i="2"/>
  <c r="D44" i="2"/>
  <c r="D43" i="2"/>
  <c r="D42" i="2"/>
  <c r="D41" i="2"/>
  <c r="D40" i="2"/>
  <c r="D39" i="2"/>
  <c r="D38" i="2"/>
  <c r="D37" i="2"/>
  <c r="D36" i="2"/>
  <c r="G36" i="2" s="1"/>
  <c r="D35" i="2"/>
  <c r="D34" i="2"/>
  <c r="D33" i="2"/>
  <c r="D32" i="2"/>
  <c r="D31" i="2"/>
  <c r="D30" i="2"/>
  <c r="D29" i="2"/>
  <c r="D28" i="2"/>
  <c r="G28" i="2" s="1"/>
  <c r="D27" i="2"/>
  <c r="D26" i="2"/>
  <c r="D25" i="2"/>
  <c r="D24" i="2"/>
  <c r="D23" i="2"/>
  <c r="D22" i="2"/>
  <c r="D21" i="2"/>
  <c r="D20" i="2"/>
  <c r="D19" i="2"/>
  <c r="D18" i="2"/>
  <c r="D17" i="2"/>
  <c r="D16" i="2"/>
  <c r="D15" i="2"/>
  <c r="D14" i="2"/>
  <c r="D13" i="2"/>
  <c r="D12" i="2"/>
  <c r="D11" i="2"/>
  <c r="D10" i="2"/>
  <c r="D9" i="2"/>
  <c r="D8" i="2"/>
  <c r="D7" i="2"/>
  <c r="D6" i="2"/>
  <c r="D5" i="2"/>
  <c r="D4" i="2"/>
  <c r="D3"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F5" i="6"/>
  <c r="F6" i="6"/>
  <c r="F7" i="6"/>
  <c r="F4" i="6"/>
  <c r="E8" i="6"/>
  <c r="D8" i="6"/>
  <c r="C8" i="6"/>
  <c r="B8" i="6"/>
  <c r="E2" i="2"/>
  <c r="A2" i="3"/>
  <c r="D2" i="2"/>
  <c r="C2" i="2"/>
  <c r="B2" i="2"/>
  <c r="G2" i="2" s="1"/>
  <c r="A2" i="2"/>
  <c r="F55" i="2" l="1"/>
  <c r="H55" i="2" s="1"/>
  <c r="F59" i="2"/>
  <c r="H59" i="2" s="1"/>
  <c r="F54" i="2"/>
  <c r="H54" i="2" s="1"/>
  <c r="F58" i="2"/>
  <c r="H58" i="2" s="1"/>
  <c r="F61" i="2"/>
  <c r="H61" i="2" s="1"/>
  <c r="F57" i="2"/>
  <c r="H57" i="2" s="1"/>
  <c r="F60" i="2"/>
  <c r="H60" i="2" s="1"/>
  <c r="F53" i="2"/>
  <c r="H53" i="2" s="1"/>
  <c r="F56" i="2"/>
  <c r="H56" i="2" s="1"/>
  <c r="F52" i="2"/>
  <c r="H52" i="2" s="1"/>
  <c r="G52" i="2"/>
  <c r="F29" i="2"/>
  <c r="H29" i="2" s="1"/>
  <c r="F8" i="2"/>
  <c r="H8" i="2" s="1"/>
  <c r="F5" i="2"/>
  <c r="H5" i="2" s="1"/>
  <c r="F42" i="2"/>
  <c r="H42" i="2" s="1"/>
  <c r="F41" i="2"/>
  <c r="H41" i="2" s="1"/>
  <c r="F17" i="2"/>
  <c r="H17" i="2" s="1"/>
  <c r="F31" i="2"/>
  <c r="H31" i="2" s="1"/>
  <c r="F44" i="2"/>
  <c r="H44" i="2" s="1"/>
  <c r="F9" i="2"/>
  <c r="H9" i="2" s="1"/>
  <c r="F21" i="2"/>
  <c r="H21" i="2" s="1"/>
  <c r="F33" i="2"/>
  <c r="F45" i="2"/>
  <c r="F7" i="2"/>
  <c r="H7" i="2" s="1"/>
  <c r="F43" i="2"/>
  <c r="F10" i="2"/>
  <c r="F22" i="2"/>
  <c r="F34" i="2"/>
  <c r="F46" i="2"/>
  <c r="H46" i="2" s="1"/>
  <c r="F35" i="2"/>
  <c r="H35" i="2" s="1"/>
  <c r="F47" i="2"/>
  <c r="H47" i="2" s="1"/>
  <c r="F19" i="2"/>
  <c r="H19" i="2" s="1"/>
  <c r="F23" i="2"/>
  <c r="H23" i="2" s="1"/>
  <c r="F12" i="2"/>
  <c r="F24" i="2"/>
  <c r="F36" i="2"/>
  <c r="H36" i="2" s="1"/>
  <c r="F48" i="2"/>
  <c r="H48" i="2" s="1"/>
  <c r="F11" i="2"/>
  <c r="H11" i="2" s="1"/>
  <c r="F13" i="2"/>
  <c r="H13" i="2" s="1"/>
  <c r="F25" i="2"/>
  <c r="F37" i="2"/>
  <c r="F49" i="2"/>
  <c r="H49" i="2" s="1"/>
  <c r="F32" i="2"/>
  <c r="H32" i="2" s="1"/>
  <c r="F14" i="2"/>
  <c r="H14" i="2" s="1"/>
  <c r="F26" i="2"/>
  <c r="H26" i="2" s="1"/>
  <c r="F38" i="2"/>
  <c r="H38" i="2" s="1"/>
  <c r="F50" i="2"/>
  <c r="F20" i="2"/>
  <c r="F3" i="2"/>
  <c r="F15" i="2"/>
  <c r="F27" i="2"/>
  <c r="F39" i="2"/>
  <c r="H39" i="2" s="1"/>
  <c r="F51" i="2"/>
  <c r="F4" i="2"/>
  <c r="H4" i="2" s="1"/>
  <c r="F16" i="2"/>
  <c r="H16" i="2" s="1"/>
  <c r="F28" i="2"/>
  <c r="H28" i="2" s="1"/>
  <c r="F40" i="2"/>
  <c r="F6" i="2"/>
  <c r="F18" i="2"/>
  <c r="H18" i="2" s="1"/>
  <c r="F30" i="2"/>
  <c r="H30" i="2" s="1"/>
  <c r="F8" i="6"/>
  <c r="F2" i="2"/>
  <c r="H2" i="2" s="1"/>
  <c r="G55" i="2" l="1"/>
  <c r="G53" i="2"/>
  <c r="G54" i="2"/>
  <c r="G58" i="2"/>
  <c r="G57" i="2"/>
  <c r="G60" i="2"/>
  <c r="G59" i="2"/>
  <c r="G61" i="2"/>
  <c r="G56" i="2"/>
  <c r="G8" i="2"/>
  <c r="G31" i="2"/>
  <c r="G5" i="2"/>
  <c r="G25" i="2"/>
  <c r="H25" i="2"/>
  <c r="H10" i="2"/>
  <c r="G10" i="2"/>
  <c r="H20" i="2"/>
  <c r="G20" i="2"/>
  <c r="H43" i="2"/>
  <c r="G43" i="2"/>
  <c r="H34" i="2"/>
  <c r="G34" i="2"/>
  <c r="H15" i="2"/>
  <c r="G15" i="2"/>
  <c r="G12" i="2"/>
  <c r="H12" i="2"/>
  <c r="H33" i="2"/>
  <c r="G33" i="2"/>
  <c r="H27" i="2"/>
  <c r="G27" i="2"/>
  <c r="H50" i="2"/>
  <c r="G50" i="2"/>
  <c r="H40" i="2"/>
  <c r="G40" i="2"/>
  <c r="G24" i="2"/>
  <c r="H24" i="2"/>
  <c r="H22" i="2"/>
  <c r="G22" i="2"/>
  <c r="H3" i="2"/>
  <c r="G3" i="2"/>
  <c r="H6" i="2"/>
  <c r="G6" i="2"/>
  <c r="H45" i="2"/>
  <c r="G45" i="2"/>
  <c r="H51" i="2"/>
  <c r="G51" i="2"/>
  <c r="G37" i="2"/>
  <c r="H37" i="2"/>
  <c r="J55" i="3" l="1"/>
  <c r="J54" i="3"/>
  <c r="J59" i="3"/>
  <c r="J57" i="3"/>
  <c r="J60" i="3"/>
  <c r="J56" i="3"/>
  <c r="J61" i="3"/>
  <c r="J52" i="3"/>
  <c r="J58" i="3"/>
  <c r="J53" i="3"/>
  <c r="J35" i="3"/>
  <c r="D35" i="3" s="1"/>
  <c r="J3" i="3"/>
  <c r="B3" i="3" s="1"/>
  <c r="M3" i="3" s="1"/>
  <c r="J42" i="3"/>
  <c r="B42" i="3" s="1"/>
  <c r="M42" i="3" s="1"/>
  <c r="J28" i="3"/>
  <c r="B28" i="3" s="1"/>
  <c r="M28" i="3" s="1"/>
  <c r="J29" i="3"/>
  <c r="J39" i="3"/>
  <c r="J17" i="3"/>
  <c r="J40" i="3"/>
  <c r="J26" i="3"/>
  <c r="J44" i="3"/>
  <c r="J50" i="3"/>
  <c r="J13" i="3"/>
  <c r="J20" i="3"/>
  <c r="J41" i="3"/>
  <c r="J18" i="3"/>
  <c r="J47" i="3"/>
  <c r="J48" i="3"/>
  <c r="J32" i="3"/>
  <c r="J30" i="3"/>
  <c r="J36" i="3"/>
  <c r="J23" i="3"/>
  <c r="J46" i="3"/>
  <c r="J12" i="3"/>
  <c r="J8" i="3"/>
  <c r="J11" i="3"/>
  <c r="J37" i="3"/>
  <c r="J2" i="3"/>
  <c r="J7" i="3"/>
  <c r="J43" i="3"/>
  <c r="J19" i="3"/>
  <c r="J24" i="3"/>
  <c r="J15" i="3"/>
  <c r="J21" i="3"/>
  <c r="J51" i="3"/>
  <c r="J16" i="3"/>
  <c r="J5" i="3"/>
  <c r="J33" i="3"/>
  <c r="J38" i="3"/>
  <c r="J10" i="3"/>
  <c r="J27" i="3"/>
  <c r="J25" i="3"/>
  <c r="J9" i="3"/>
  <c r="J31" i="3"/>
  <c r="J4" i="3"/>
  <c r="J49" i="3"/>
  <c r="J14" i="3"/>
  <c r="J34" i="3"/>
  <c r="J45" i="3"/>
  <c r="J22" i="3"/>
  <c r="J6" i="3"/>
  <c r="B53" i="3" l="1"/>
  <c r="M53" i="3" s="1"/>
  <c r="D53" i="3"/>
  <c r="D58" i="3"/>
  <c r="B58" i="3"/>
  <c r="M58" i="3" s="1"/>
  <c r="B52" i="3"/>
  <c r="M52" i="3" s="1"/>
  <c r="D52" i="3"/>
  <c r="B61" i="3"/>
  <c r="M61" i="3" s="1"/>
  <c r="D61" i="3"/>
  <c r="D56" i="3"/>
  <c r="B56" i="3"/>
  <c r="M56" i="3" s="1"/>
  <c r="B60" i="3"/>
  <c r="M60" i="3" s="1"/>
  <c r="D60" i="3"/>
  <c r="B57" i="3"/>
  <c r="M57" i="3" s="1"/>
  <c r="D57" i="3"/>
  <c r="D59" i="3"/>
  <c r="B59" i="3"/>
  <c r="M59" i="3" s="1"/>
  <c r="D54" i="3"/>
  <c r="B54" i="3"/>
  <c r="M54" i="3" s="1"/>
  <c r="B55" i="3"/>
  <c r="M55" i="3" s="1"/>
  <c r="D55" i="3"/>
  <c r="B35" i="3"/>
  <c r="D42" i="3"/>
  <c r="D3" i="3"/>
  <c r="C3" i="4" s="1"/>
  <c r="D28" i="3"/>
  <c r="B13" i="3"/>
  <c r="M13" i="3" s="1"/>
  <c r="D13" i="3"/>
  <c r="B46" i="3"/>
  <c r="M46" i="3" s="1"/>
  <c r="D46" i="3"/>
  <c r="L3" i="3"/>
  <c r="C3" i="3"/>
  <c r="B3" i="4" s="1"/>
  <c r="E3" i="3"/>
  <c r="F3" i="3"/>
  <c r="K3" i="3"/>
  <c r="G3" i="3"/>
  <c r="H3" i="3"/>
  <c r="I3" i="3"/>
  <c r="D3" i="4" s="1"/>
  <c r="B12" i="3"/>
  <c r="M12" i="3" s="1"/>
  <c r="D12" i="3"/>
  <c r="B23" i="3"/>
  <c r="M23" i="3" s="1"/>
  <c r="D23" i="3"/>
  <c r="D36" i="3"/>
  <c r="B36" i="3"/>
  <c r="M36" i="3" s="1"/>
  <c r="D6" i="3"/>
  <c r="C6" i="4" s="1"/>
  <c r="B6" i="3"/>
  <c r="B10" i="3"/>
  <c r="D10" i="3"/>
  <c r="C10" i="4" s="1"/>
  <c r="B17" i="3"/>
  <c r="M17" i="3" s="1"/>
  <c r="D17" i="3"/>
  <c r="D4" i="3"/>
  <c r="C4" i="4" s="1"/>
  <c r="B4" i="3"/>
  <c r="M4" i="3" s="1"/>
  <c r="B31" i="3"/>
  <c r="M31" i="3" s="1"/>
  <c r="D31" i="3"/>
  <c r="D44" i="3"/>
  <c r="B44" i="3"/>
  <c r="M44" i="3" s="1"/>
  <c r="B9" i="3"/>
  <c r="D9" i="3"/>
  <c r="C9" i="4" s="1"/>
  <c r="B38" i="3"/>
  <c r="M38" i="3" s="1"/>
  <c r="D38" i="3"/>
  <c r="L42" i="3"/>
  <c r="F42" i="3"/>
  <c r="H42" i="3"/>
  <c r="C42" i="3"/>
  <c r="K42" i="3"/>
  <c r="G42" i="3"/>
  <c r="I42" i="3"/>
  <c r="E42" i="3"/>
  <c r="B50" i="3"/>
  <c r="M50" i="3" s="1"/>
  <c r="D50" i="3"/>
  <c r="B15" i="3"/>
  <c r="M15" i="3" s="1"/>
  <c r="D15" i="3"/>
  <c r="B24" i="3"/>
  <c r="M24" i="3" s="1"/>
  <c r="D24" i="3"/>
  <c r="D27" i="3"/>
  <c r="B27" i="3"/>
  <c r="M27" i="3" s="1"/>
  <c r="B32" i="3"/>
  <c r="M32" i="3" s="1"/>
  <c r="D32" i="3"/>
  <c r="B43" i="3"/>
  <c r="M43" i="3" s="1"/>
  <c r="D43" i="3"/>
  <c r="B45" i="3"/>
  <c r="M45" i="3" s="1"/>
  <c r="D45" i="3"/>
  <c r="D34" i="3"/>
  <c r="B34" i="3"/>
  <c r="M34" i="3" s="1"/>
  <c r="B18" i="3"/>
  <c r="M18" i="3" s="1"/>
  <c r="D18" i="3"/>
  <c r="D29" i="3"/>
  <c r="B29" i="3"/>
  <c r="M29" i="3" s="1"/>
  <c r="D7" i="3"/>
  <c r="C7" i="4" s="1"/>
  <c r="B7" i="3"/>
  <c r="B39" i="3"/>
  <c r="M39" i="3" s="1"/>
  <c r="D39" i="3"/>
  <c r="B33" i="3"/>
  <c r="M33" i="3" s="1"/>
  <c r="D33" i="3"/>
  <c r="D14" i="3"/>
  <c r="B14" i="3"/>
  <c r="M14" i="3" s="1"/>
  <c r="B37" i="3"/>
  <c r="M37" i="3" s="1"/>
  <c r="D37" i="3"/>
  <c r="B41" i="3"/>
  <c r="M41" i="3" s="1"/>
  <c r="D41" i="3"/>
  <c r="L28" i="3"/>
  <c r="E28" i="3"/>
  <c r="F28" i="3"/>
  <c r="I28" i="3"/>
  <c r="G28" i="3"/>
  <c r="K28" i="3"/>
  <c r="H28" i="3"/>
  <c r="C28" i="3"/>
  <c r="D8" i="3"/>
  <c r="C8" i="4" s="1"/>
  <c r="B8" i="3"/>
  <c r="B16" i="3"/>
  <c r="M16" i="3" s="1"/>
  <c r="D16" i="3"/>
  <c r="B51" i="3"/>
  <c r="M51" i="3" s="1"/>
  <c r="D51" i="3"/>
  <c r="B21" i="3"/>
  <c r="M21" i="3" s="1"/>
  <c r="D21" i="3"/>
  <c r="B26" i="3"/>
  <c r="M26" i="3" s="1"/>
  <c r="D26" i="3"/>
  <c r="B40" i="3"/>
  <c r="M40" i="3" s="1"/>
  <c r="D40" i="3"/>
  <c r="B25" i="3"/>
  <c r="M25" i="3" s="1"/>
  <c r="D25" i="3"/>
  <c r="D30" i="3"/>
  <c r="B30" i="3"/>
  <c r="M30" i="3" s="1"/>
  <c r="B19" i="3"/>
  <c r="M19" i="3" s="1"/>
  <c r="D19" i="3"/>
  <c r="B22" i="3"/>
  <c r="M22" i="3" s="1"/>
  <c r="D22" i="3"/>
  <c r="D48" i="3"/>
  <c r="B48" i="3"/>
  <c r="M48" i="3" s="1"/>
  <c r="D47" i="3"/>
  <c r="B47" i="3"/>
  <c r="M47" i="3" s="1"/>
  <c r="D2" i="3"/>
  <c r="C2" i="4" s="1"/>
  <c r="B2" i="3"/>
  <c r="B5" i="3"/>
  <c r="M5" i="3" s="1"/>
  <c r="D5" i="3"/>
  <c r="C5" i="4" s="1"/>
  <c r="B49" i="3"/>
  <c r="M49" i="3" s="1"/>
  <c r="D49" i="3"/>
  <c r="B11" i="3"/>
  <c r="D11" i="3"/>
  <c r="C11" i="4" s="1"/>
  <c r="D20" i="3"/>
  <c r="B20" i="3"/>
  <c r="M20" i="3" s="1"/>
  <c r="A3" i="4"/>
  <c r="M11" i="3" l="1"/>
  <c r="A11" i="4"/>
  <c r="M8" i="3"/>
  <c r="A8" i="4"/>
  <c r="M7" i="3"/>
  <c r="A7" i="4"/>
  <c r="M9" i="3"/>
  <c r="A9" i="4"/>
  <c r="M10" i="3"/>
  <c r="A10" i="4"/>
  <c r="A2" i="4"/>
  <c r="M2" i="3"/>
  <c r="C35" i="3"/>
  <c r="M35" i="3"/>
  <c r="A6" i="4"/>
  <c r="M6" i="3"/>
  <c r="H59" i="3"/>
  <c r="K59" i="3"/>
  <c r="F59" i="3"/>
  <c r="C59" i="3"/>
  <c r="G59" i="3"/>
  <c r="E59" i="3"/>
  <c r="I59" i="3"/>
  <c r="F57" i="3"/>
  <c r="G57" i="3"/>
  <c r="I57" i="3"/>
  <c r="K57" i="3"/>
  <c r="E57" i="3"/>
  <c r="C57" i="3"/>
  <c r="H57" i="3"/>
  <c r="C60" i="3"/>
  <c r="I60" i="3"/>
  <c r="K60" i="3"/>
  <c r="G60" i="3"/>
  <c r="F60" i="3"/>
  <c r="E60" i="3"/>
  <c r="H60" i="3"/>
  <c r="K56" i="3"/>
  <c r="H56" i="3"/>
  <c r="I56" i="3"/>
  <c r="E56" i="3"/>
  <c r="F56" i="3"/>
  <c r="G56" i="3"/>
  <c r="C56" i="3"/>
  <c r="H61" i="3"/>
  <c r="K61" i="3"/>
  <c r="G61" i="3"/>
  <c r="I61" i="3"/>
  <c r="C61" i="3"/>
  <c r="E61" i="3"/>
  <c r="F61" i="3"/>
  <c r="E55" i="3"/>
  <c r="F55" i="3"/>
  <c r="H55" i="3"/>
  <c r="I55" i="3"/>
  <c r="K55" i="3"/>
  <c r="C55" i="3"/>
  <c r="G55" i="3"/>
  <c r="I54" i="3"/>
  <c r="K54" i="3"/>
  <c r="H54" i="3"/>
  <c r="C54" i="3"/>
  <c r="E54" i="3"/>
  <c r="F54" i="3"/>
  <c r="G54" i="3"/>
  <c r="F52" i="3"/>
  <c r="G52" i="3"/>
  <c r="H52" i="3"/>
  <c r="I52" i="3"/>
  <c r="E52" i="3"/>
  <c r="C52" i="3"/>
  <c r="K52" i="3"/>
  <c r="G58" i="3"/>
  <c r="H58" i="3"/>
  <c r="F58" i="3"/>
  <c r="E58" i="3"/>
  <c r="I58" i="3"/>
  <c r="C58" i="3"/>
  <c r="K58" i="3"/>
  <c r="E53" i="3"/>
  <c r="G53" i="3"/>
  <c r="I53" i="3"/>
  <c r="C53" i="3"/>
  <c r="K53" i="3"/>
  <c r="F53" i="3"/>
  <c r="H53" i="3"/>
  <c r="I35" i="3"/>
  <c r="F35" i="3"/>
  <c r="G35" i="3"/>
  <c r="L35" i="3"/>
  <c r="K35" i="3"/>
  <c r="H35" i="3"/>
  <c r="E35" i="3"/>
  <c r="L7" i="3"/>
  <c r="K7" i="3"/>
  <c r="G7" i="3"/>
  <c r="H7" i="3"/>
  <c r="I7" i="3"/>
  <c r="D7" i="4" s="1"/>
  <c r="E7" i="3"/>
  <c r="F7" i="3"/>
  <c r="C7" i="3"/>
  <c r="B7" i="4" s="1"/>
  <c r="L49" i="3"/>
  <c r="E49" i="3"/>
  <c r="H49" i="3"/>
  <c r="K49" i="3"/>
  <c r="G49" i="3"/>
  <c r="I49" i="3"/>
  <c r="F49" i="3"/>
  <c r="C49" i="3"/>
  <c r="L32" i="3"/>
  <c r="E32" i="3"/>
  <c r="F32" i="3"/>
  <c r="G32" i="3"/>
  <c r="H32" i="3"/>
  <c r="I32" i="3"/>
  <c r="K32" i="3"/>
  <c r="C32" i="3"/>
  <c r="E31" i="3"/>
  <c r="C31" i="3"/>
  <c r="F31" i="3"/>
  <c r="I31" i="3"/>
  <c r="H31" i="3"/>
  <c r="K31" i="3"/>
  <c r="G31" i="3"/>
  <c r="L31" i="3"/>
  <c r="L23" i="3"/>
  <c r="C23" i="3"/>
  <c r="E23" i="3"/>
  <c r="F23" i="3"/>
  <c r="I23" i="3"/>
  <c r="K23" i="3"/>
  <c r="G23" i="3"/>
  <c r="H23" i="3"/>
  <c r="L29" i="3"/>
  <c r="C29" i="3"/>
  <c r="E29" i="3"/>
  <c r="F29" i="3"/>
  <c r="H29" i="3"/>
  <c r="G29" i="3"/>
  <c r="K29" i="3"/>
  <c r="I29" i="3"/>
  <c r="L27" i="3"/>
  <c r="F27" i="3"/>
  <c r="I27" i="3"/>
  <c r="G27" i="3"/>
  <c r="H27" i="3"/>
  <c r="E27" i="3"/>
  <c r="K27" i="3"/>
  <c r="C27" i="3"/>
  <c r="L4" i="3"/>
  <c r="C4" i="3"/>
  <c r="B4" i="4" s="1"/>
  <c r="F4" i="3"/>
  <c r="E4" i="3"/>
  <c r="G4" i="3"/>
  <c r="H4" i="3"/>
  <c r="I4" i="3"/>
  <c r="D4" i="4" s="1"/>
  <c r="K4" i="3"/>
  <c r="L16" i="3"/>
  <c r="C16" i="3"/>
  <c r="H16" i="3"/>
  <c r="K16" i="3"/>
  <c r="E16" i="3"/>
  <c r="F16" i="3"/>
  <c r="G16" i="3"/>
  <c r="I16" i="3"/>
  <c r="L5" i="3"/>
  <c r="I5" i="3"/>
  <c r="D5" i="4" s="1"/>
  <c r="H5" i="3"/>
  <c r="K5" i="3"/>
  <c r="C5" i="3"/>
  <c r="B5" i="4" s="1"/>
  <c r="E5" i="3"/>
  <c r="F5" i="3"/>
  <c r="G5" i="3"/>
  <c r="L8" i="3"/>
  <c r="C8" i="3"/>
  <c r="B8" i="4" s="1"/>
  <c r="K8" i="3"/>
  <c r="E8" i="3"/>
  <c r="F8" i="3"/>
  <c r="G8" i="3"/>
  <c r="H8" i="3"/>
  <c r="I8" i="3"/>
  <c r="D8" i="4" s="1"/>
  <c r="L25" i="3"/>
  <c r="C25" i="3"/>
  <c r="F25" i="3"/>
  <c r="I25" i="3"/>
  <c r="E25" i="3"/>
  <c r="H25" i="3"/>
  <c r="K25" i="3"/>
  <c r="G25" i="3"/>
  <c r="L37" i="3"/>
  <c r="G37" i="3"/>
  <c r="K37" i="3"/>
  <c r="F37" i="3"/>
  <c r="C37" i="3"/>
  <c r="E37" i="3"/>
  <c r="I37" i="3"/>
  <c r="H37" i="3"/>
  <c r="L18" i="3"/>
  <c r="F18" i="3"/>
  <c r="C18" i="3"/>
  <c r="G18" i="3"/>
  <c r="H18" i="3"/>
  <c r="I18" i="3"/>
  <c r="K18" i="3"/>
  <c r="E18" i="3"/>
  <c r="L24" i="3"/>
  <c r="K24" i="3"/>
  <c r="F24" i="3"/>
  <c r="G24" i="3"/>
  <c r="C24" i="3"/>
  <c r="H24" i="3"/>
  <c r="E24" i="3"/>
  <c r="I24" i="3"/>
  <c r="L17" i="3"/>
  <c r="E17" i="3"/>
  <c r="G17" i="3"/>
  <c r="C17" i="3"/>
  <c r="F17" i="3"/>
  <c r="H17" i="3"/>
  <c r="I17" i="3"/>
  <c r="K17" i="3"/>
  <c r="L30" i="3"/>
  <c r="F30" i="3"/>
  <c r="H30" i="3"/>
  <c r="I30" i="3"/>
  <c r="K30" i="3"/>
  <c r="C30" i="3"/>
  <c r="E30" i="3"/>
  <c r="G30" i="3"/>
  <c r="L41" i="3"/>
  <c r="K41" i="3"/>
  <c r="C41" i="3"/>
  <c r="E41" i="3"/>
  <c r="F41" i="3"/>
  <c r="G41" i="3"/>
  <c r="H41" i="3"/>
  <c r="I41" i="3"/>
  <c r="L47" i="3"/>
  <c r="C47" i="3"/>
  <c r="F47" i="3"/>
  <c r="I47" i="3"/>
  <c r="K47" i="3"/>
  <c r="G47" i="3"/>
  <c r="E47" i="3"/>
  <c r="H47" i="3"/>
  <c r="L14" i="3"/>
  <c r="K14" i="3"/>
  <c r="C14" i="3"/>
  <c r="F14" i="3"/>
  <c r="E14" i="3"/>
  <c r="G14" i="3"/>
  <c r="I14" i="3"/>
  <c r="H14" i="3"/>
  <c r="L34" i="3"/>
  <c r="K34" i="3"/>
  <c r="H34" i="3"/>
  <c r="I34" i="3"/>
  <c r="E34" i="3"/>
  <c r="F34" i="3"/>
  <c r="C34" i="3"/>
  <c r="G34" i="3"/>
  <c r="L40" i="3"/>
  <c r="E40" i="3"/>
  <c r="K40" i="3"/>
  <c r="F40" i="3"/>
  <c r="H40" i="3"/>
  <c r="G40" i="3"/>
  <c r="I40" i="3"/>
  <c r="C40" i="3"/>
  <c r="L38" i="3"/>
  <c r="E38" i="3"/>
  <c r="H38" i="3"/>
  <c r="F38" i="3"/>
  <c r="I38" i="3"/>
  <c r="K38" i="3"/>
  <c r="C38" i="3"/>
  <c r="G38" i="3"/>
  <c r="L48" i="3"/>
  <c r="E48" i="3"/>
  <c r="I48" i="3"/>
  <c r="K48" i="3"/>
  <c r="G48" i="3"/>
  <c r="C48" i="3"/>
  <c r="H48" i="3"/>
  <c r="F48" i="3"/>
  <c r="L6" i="3"/>
  <c r="I6" i="3"/>
  <c r="D6" i="4" s="1"/>
  <c r="K6" i="3"/>
  <c r="C6" i="3"/>
  <c r="B6" i="4" s="1"/>
  <c r="E6" i="3"/>
  <c r="H6" i="3"/>
  <c r="F6" i="3"/>
  <c r="G6" i="3"/>
  <c r="L51" i="3"/>
  <c r="I51" i="3"/>
  <c r="G51" i="3"/>
  <c r="K51" i="3"/>
  <c r="E51" i="3"/>
  <c r="C51" i="3"/>
  <c r="F51" i="3"/>
  <c r="H51" i="3"/>
  <c r="L15" i="3"/>
  <c r="E15" i="3"/>
  <c r="H15" i="3"/>
  <c r="F15" i="3"/>
  <c r="G15" i="3"/>
  <c r="K15" i="3"/>
  <c r="C15" i="3"/>
  <c r="I15" i="3"/>
  <c r="L20" i="3"/>
  <c r="E20" i="3"/>
  <c r="F20" i="3"/>
  <c r="G20" i="3"/>
  <c r="K20" i="3"/>
  <c r="H20" i="3"/>
  <c r="I20" i="3"/>
  <c r="C20" i="3"/>
  <c r="G45" i="3"/>
  <c r="L45" i="3"/>
  <c r="E45" i="3"/>
  <c r="K45" i="3"/>
  <c r="F45" i="3"/>
  <c r="I45" i="3"/>
  <c r="C45" i="3"/>
  <c r="H45" i="3"/>
  <c r="L9" i="3"/>
  <c r="G9" i="3"/>
  <c r="E9" i="3"/>
  <c r="H9" i="3"/>
  <c r="I9" i="3"/>
  <c r="D9" i="4" s="1"/>
  <c r="F9" i="3"/>
  <c r="K9" i="3"/>
  <c r="C9" i="3"/>
  <c r="B9" i="4" s="1"/>
  <c r="L46" i="3"/>
  <c r="H46" i="3"/>
  <c r="G46" i="3"/>
  <c r="F46" i="3"/>
  <c r="I46" i="3"/>
  <c r="K46" i="3"/>
  <c r="C46" i="3"/>
  <c r="E46" i="3"/>
  <c r="L44" i="3"/>
  <c r="G44" i="3"/>
  <c r="F44" i="3"/>
  <c r="E44" i="3"/>
  <c r="I44" i="3"/>
  <c r="H44" i="3"/>
  <c r="K44" i="3"/>
  <c r="C44" i="3"/>
  <c r="L36" i="3"/>
  <c r="F36" i="3"/>
  <c r="C36" i="3"/>
  <c r="G36" i="3"/>
  <c r="K36" i="3"/>
  <c r="I36" i="3"/>
  <c r="E36" i="3"/>
  <c r="H36" i="3"/>
  <c r="E19" i="3"/>
  <c r="C19" i="3"/>
  <c r="F19" i="3"/>
  <c r="I19" i="3"/>
  <c r="L19" i="3"/>
  <c r="K19" i="3"/>
  <c r="H19" i="3"/>
  <c r="G19" i="3"/>
  <c r="I2" i="3"/>
  <c r="D2" i="4" s="1"/>
  <c r="C2" i="3"/>
  <c r="B2" i="4" s="1"/>
  <c r="K2" i="3"/>
  <c r="L2" i="3"/>
  <c r="E2" i="3"/>
  <c r="F2" i="3"/>
  <c r="G2" i="3"/>
  <c r="H2" i="3"/>
  <c r="L10" i="3"/>
  <c r="F10" i="3"/>
  <c r="H10" i="3"/>
  <c r="I10" i="3"/>
  <c r="D10" i="4" s="1"/>
  <c r="C10" i="3"/>
  <c r="B10" i="4" s="1"/>
  <c r="K10" i="3"/>
  <c r="G10" i="3"/>
  <c r="E10" i="3"/>
  <c r="L26" i="3"/>
  <c r="I26" i="3"/>
  <c r="G26" i="3"/>
  <c r="C26" i="3"/>
  <c r="E26" i="3"/>
  <c r="K26" i="3"/>
  <c r="F26" i="3"/>
  <c r="H26" i="3"/>
  <c r="G33" i="3"/>
  <c r="L33" i="3"/>
  <c r="E33" i="3"/>
  <c r="K33" i="3"/>
  <c r="H33" i="3"/>
  <c r="C33" i="3"/>
  <c r="F33" i="3"/>
  <c r="I33" i="3"/>
  <c r="L50" i="3"/>
  <c r="C50" i="3"/>
  <c r="F50" i="3"/>
  <c r="K50" i="3"/>
  <c r="G50" i="3"/>
  <c r="H50" i="3"/>
  <c r="I50" i="3"/>
  <c r="E50" i="3"/>
  <c r="L11" i="3"/>
  <c r="K11" i="3"/>
  <c r="H11" i="3"/>
  <c r="F11" i="3"/>
  <c r="C11" i="3"/>
  <c r="B11" i="4" s="1"/>
  <c r="E11" i="3"/>
  <c r="G11" i="3"/>
  <c r="I11" i="3"/>
  <c r="D11" i="4" s="1"/>
  <c r="L22" i="3"/>
  <c r="C22" i="3"/>
  <c r="H22" i="3"/>
  <c r="I22" i="3"/>
  <c r="K22" i="3"/>
  <c r="F22" i="3"/>
  <c r="E22" i="3"/>
  <c r="G22" i="3"/>
  <c r="G21" i="3"/>
  <c r="L21" i="3"/>
  <c r="E21" i="3"/>
  <c r="H21" i="3"/>
  <c r="C21" i="3"/>
  <c r="F21" i="3"/>
  <c r="I21" i="3"/>
  <c r="K21" i="3"/>
  <c r="L39" i="3"/>
  <c r="K39" i="3"/>
  <c r="C39" i="3"/>
  <c r="F39" i="3"/>
  <c r="E39" i="3"/>
  <c r="G39" i="3"/>
  <c r="H39" i="3"/>
  <c r="I39" i="3"/>
  <c r="E43" i="3"/>
  <c r="I43" i="3"/>
  <c r="H43" i="3"/>
  <c r="K43" i="3"/>
  <c r="G43" i="3"/>
  <c r="L43" i="3"/>
  <c r="C43" i="3"/>
  <c r="F43" i="3"/>
  <c r="L12" i="3"/>
  <c r="H12" i="3"/>
  <c r="E12" i="3"/>
  <c r="G12" i="3"/>
  <c r="F12" i="3"/>
  <c r="I12" i="3"/>
  <c r="C12" i="3"/>
  <c r="K12" i="3"/>
  <c r="L13" i="3"/>
  <c r="H13" i="3"/>
  <c r="G13" i="3"/>
  <c r="E13" i="3"/>
  <c r="I13" i="3"/>
  <c r="K13" i="3"/>
  <c r="C13" i="3"/>
  <c r="F13" i="3"/>
  <c r="A5" i="4"/>
  <c r="A4" i="4"/>
</calcChain>
</file>

<file path=xl/sharedStrings.xml><?xml version="1.0" encoding="utf-8"?>
<sst xmlns="http://schemas.openxmlformats.org/spreadsheetml/2006/main" count="737" uniqueCount="189">
  <si>
    <t>Part Prioritization Framework</t>
  </si>
  <si>
    <t xml:space="preserve">Strategic Sourcing Triage &amp; Priority Scoring Tool </t>
  </si>
  <si>
    <t>Built by Kenyon Woodley | Western Washington University| 2026</t>
  </si>
  <si>
    <t>The Problem</t>
  </si>
  <si>
    <t>In complex manufacturing organizations, sourcing teams are routinely tasked with managing large part portfolios under tight timelines. While engineering urgency, supplier performance, and cost exposure all influence attention, many environments lack a unified, data-driven framework to systematically rank parts by business impact. As a result, prioritization often depends on fragmented inputs rather than structured scoring logic.</t>
  </si>
  <si>
    <t>The Solution</t>
  </si>
  <si>
    <t>A weighted scoring engine that accepts structured part data and outputs a ranked, explainable priority list with suggested actions. Built on a production-impact-first philosophy — because in aerospace, supply continuity failures are catastrophic. Every score is transparent, every ranking is defensible, and every action recommendation connects directly to business logic.</t>
  </si>
  <si>
    <t>Scoring Model</t>
  </si>
  <si>
    <t>Priority Score = (Production Impact × 35%) + (Supply Risk × 30%) + (Cost Exposure × 20%) + (Instability × 15%)
Production Impact: CTB status, line-stop risk, safety stock levels
Supply Risk: Supplier count, single source dependency, geographic concentration, special process requirements
Cost Exposure: Annual spend, should-cost delta, savings opportunity
Instability: On-time delivery performance, quality issues, chronic open status
All dimensions scored 0–5. Final score normalized to 0–100.</t>
  </si>
  <si>
    <t>Navigation Guide</t>
  </si>
  <si>
    <t>INPUT: Enter structured part data. All categorical fields have dropdown validation.
SCORING: Weighted scoring engine. Do not edit. Scores calculate automatically from INPUT.
OUTPUT: Auto-ranked priority list with color coding and data confidence warnings.
RATIONALE: AI-generated plain-language explanation for top 10 priority parts.</t>
  </si>
  <si>
    <t>Part Number</t>
  </si>
  <si>
    <t>Part Description</t>
  </si>
  <si>
    <t>Annual Spend ($)</t>
  </si>
  <si>
    <t>Supplier Count</t>
  </si>
  <si>
    <t>Single Source (Y/N)</t>
  </si>
  <si>
    <t>CTB Flag (Y/N)</t>
  </si>
  <si>
    <t>Line-Stop Risk (H/M/L)</t>
  </si>
  <si>
    <t>Safety Stock (Days)</t>
  </si>
  <si>
    <t>China Exposure (Y/N)</t>
  </si>
  <si>
    <t>Special Process (Y/N)</t>
  </si>
  <si>
    <t>Should-Cost Delta (%)</t>
  </si>
  <si>
    <t>OTD %</t>
  </si>
  <si>
    <t>Quality Score (1-5)</t>
  </si>
  <si>
    <t>Chronic Open (Y/N)</t>
  </si>
  <si>
    <t>Data Confidence (H/M/L)</t>
  </si>
  <si>
    <t>Leadership Escalation (Y/N)</t>
  </si>
  <si>
    <t>P-1001</t>
  </si>
  <si>
    <t>Titanium Bracket Assembly</t>
  </si>
  <si>
    <t>Y</t>
  </si>
  <si>
    <t>H</t>
  </si>
  <si>
    <t>N</t>
  </si>
  <si>
    <t>P-1002</t>
  </si>
  <si>
    <t>Hydraulic Actuator Seal Kit</t>
  </si>
  <si>
    <t>M</t>
  </si>
  <si>
    <t>L</t>
  </si>
  <si>
    <t>P-1003</t>
  </si>
  <si>
    <t>Carbon Fiber Panel - Aft</t>
  </si>
  <si>
    <t>P-1004</t>
  </si>
  <si>
    <t>Aluminum Extrusion - Frame</t>
  </si>
  <si>
    <t>P-1005</t>
  </si>
  <si>
    <t>Fastener Set - Structural</t>
  </si>
  <si>
    <t>P-1006</t>
  </si>
  <si>
    <t>Avionics Mounting Plate</t>
  </si>
  <si>
    <t>P-1007</t>
  </si>
  <si>
    <t>Titanium Weld Fitting</t>
  </si>
  <si>
    <t>P-1008</t>
  </si>
  <si>
    <t>Composite Duct Assembly</t>
  </si>
  <si>
    <t>P-1009</t>
  </si>
  <si>
    <t>Rubber Grommet Set</t>
  </si>
  <si>
    <t>P-1010</t>
  </si>
  <si>
    <t>Steel Bulkhead Weld</t>
  </si>
  <si>
    <t>P-1011</t>
  </si>
  <si>
    <t>Copper Harness Sleeve</t>
  </si>
  <si>
    <t>P-1012</t>
  </si>
  <si>
    <t>Precision Bearing Assembly</t>
  </si>
  <si>
    <t>P-1013</t>
  </si>
  <si>
    <t>Titanium Fastener - Flight</t>
  </si>
  <si>
    <t>P-1014</t>
  </si>
  <si>
    <t>Polymer Seal Ring</t>
  </si>
  <si>
    <t>P-1015</t>
  </si>
  <si>
    <t>Inconel Exhaust Nozzle</t>
  </si>
  <si>
    <t>P-1016</t>
  </si>
  <si>
    <t>Titanium Thrust Chamber</t>
  </si>
  <si>
    <t>P-1017</t>
  </si>
  <si>
    <t>Carbon Fiber Nose Cone</t>
  </si>
  <si>
    <t>P-1018</t>
  </si>
  <si>
    <t>Inconel Valve Body</t>
  </si>
  <si>
    <t>P-1019</t>
  </si>
  <si>
    <t>Aluminum Fuel Tank Panel</t>
  </si>
  <si>
    <t>P-1020</t>
  </si>
  <si>
    <t>Steel Pressure Vessel</t>
  </si>
  <si>
    <t>P-1021</t>
  </si>
  <si>
    <t>Titanium Actuator Rod</t>
  </si>
  <si>
    <t>P-1022</t>
  </si>
  <si>
    <t>Composite Fairing Panel</t>
  </si>
  <si>
    <t>P-1023</t>
  </si>
  <si>
    <t>Copper Cooling Line</t>
  </si>
  <si>
    <t>P-1024</t>
  </si>
  <si>
    <t>Steel Weld Fitting - Aft</t>
  </si>
  <si>
    <t>P-1025</t>
  </si>
  <si>
    <t>Inconel Turbine Blade</t>
  </si>
  <si>
    <t>P-1026</t>
  </si>
  <si>
    <t>Aluminum Bracket - Fwd</t>
  </si>
  <si>
    <t>P-1027</t>
  </si>
  <si>
    <t>Titanium Flange Assembly</t>
  </si>
  <si>
    <t>P-1028</t>
  </si>
  <si>
    <t>Steel Hydraulic Manifold</t>
  </si>
  <si>
    <t>P-1029</t>
  </si>
  <si>
    <t>Carbon Fiber Strut</t>
  </si>
  <si>
    <t>P-1030</t>
  </si>
  <si>
    <t>Polymer O-Ring Set</t>
  </si>
  <si>
    <t>P-1031</t>
  </si>
  <si>
    <t>Inconel Heat Shield</t>
  </si>
  <si>
    <t>P-1032</t>
  </si>
  <si>
    <t>Titanium Bolt Pattern</t>
  </si>
  <si>
    <t>P-1033</t>
  </si>
  <si>
    <t>Aluminum Skin Panel</t>
  </si>
  <si>
    <t>P-1034</t>
  </si>
  <si>
    <t>Steel Combustion Liner</t>
  </si>
  <si>
    <t>P-1035</t>
  </si>
  <si>
    <t>Composite Wing Rib</t>
  </si>
  <si>
    <t>P-1036</t>
  </si>
  <si>
    <t>Copper Electrical Bus</t>
  </si>
  <si>
    <t>P-1037</t>
  </si>
  <si>
    <t>Titanium Engine Mount</t>
  </si>
  <si>
    <t>P-1038</t>
  </si>
  <si>
    <t>Steel Gimbal Ring</t>
  </si>
  <si>
    <t>P-1039</t>
  </si>
  <si>
    <t>Aluminum Avionics Bay</t>
  </si>
  <si>
    <t>P-1040</t>
  </si>
  <si>
    <t>Inconel Injector Plate</t>
  </si>
  <si>
    <t>P-1041</t>
  </si>
  <si>
    <t>Carbon Fiber Payload Fairing</t>
  </si>
  <si>
    <t>P-1042</t>
  </si>
  <si>
    <t>Steel Launch Clamp</t>
  </si>
  <si>
    <t>P-1043</t>
  </si>
  <si>
    <t>Titanium Propellant Line</t>
  </si>
  <si>
    <t>P-1044</t>
  </si>
  <si>
    <t>Polymer Insulation Blanket</t>
  </si>
  <si>
    <t>P-1045</t>
  </si>
  <si>
    <t>Aluminum Thrust Structure</t>
  </si>
  <si>
    <t>P-1046</t>
  </si>
  <si>
    <t>Steel Separation Ring</t>
  </si>
  <si>
    <t>P-1047</t>
  </si>
  <si>
    <t>Inconel Nozzle Extension</t>
  </si>
  <si>
    <t>P-1048</t>
  </si>
  <si>
    <t>Carbon Fiber Interstage</t>
  </si>
  <si>
    <t>P-1049</t>
  </si>
  <si>
    <t>Titanium Valve Seat</t>
  </si>
  <si>
    <t>P-1050</t>
  </si>
  <si>
    <t>Aluminum Feed Line</t>
  </si>
  <si>
    <t>P-1051</t>
  </si>
  <si>
    <t>Aluminum Structural Frame</t>
  </si>
  <si>
    <t>P-1052</t>
  </si>
  <si>
    <t>Steel Fastener Bulk Pack</t>
  </si>
  <si>
    <t>P-1053</t>
  </si>
  <si>
    <t>Aluminum Skin Assembly</t>
  </si>
  <si>
    <t>P-1054</t>
  </si>
  <si>
    <t>Copper Wiring Harness</t>
  </si>
  <si>
    <t>P-1055</t>
  </si>
  <si>
    <t>Steel Support Bracket</t>
  </si>
  <si>
    <t>P-1056</t>
  </si>
  <si>
    <t>Aluminum Access Panel</t>
  </si>
  <si>
    <t>P-1057</t>
  </si>
  <si>
    <t>Steel Mounting Hardware</t>
  </si>
  <si>
    <t>P-1058</t>
  </si>
  <si>
    <t>Aluminum Rib Assembly</t>
  </si>
  <si>
    <t>P-1059</t>
  </si>
  <si>
    <t>Copper Ground Strap</t>
  </si>
  <si>
    <t>P-1060</t>
  </si>
  <si>
    <t>Steel Shim Kit</t>
  </si>
  <si>
    <t>Production Impact (0-5)</t>
  </si>
  <si>
    <t>Supply Risk (0-5)</t>
  </si>
  <si>
    <t>Cost Exposure (0-5)</t>
  </si>
  <si>
    <t>Instability (0-5)</t>
  </si>
  <si>
    <t>Priority Score (0-100)</t>
  </si>
  <si>
    <t>Action Category</t>
  </si>
  <si>
    <t>Tiebreaker</t>
  </si>
  <si>
    <t>Weight Configuration — Scoring Mode Settings</t>
  </si>
  <si>
    <t>Dimension</t>
  </si>
  <si>
    <t>Production First (Default)</t>
  </si>
  <si>
    <t>Cost Down</t>
  </si>
  <si>
    <t>Supply Resilience</t>
  </si>
  <si>
    <t>Custom</t>
  </si>
  <si>
    <t>Active Weight</t>
  </si>
  <si>
    <t>Production Impact</t>
  </si>
  <si>
    <t>Supply Risk</t>
  </si>
  <si>
    <t>Cost Exposure</t>
  </si>
  <si>
    <t>Instability</t>
  </si>
  <si>
    <t>TOTAL</t>
  </si>
  <si>
    <t>Active Mode</t>
  </si>
  <si>
    <t>Rank</t>
  </si>
  <si>
    <t>Priority Score</t>
  </si>
  <si>
    <t>Rank Key</t>
  </si>
  <si>
    <t>Data Warning</t>
  </si>
  <si>
    <t>Should-Cost Flag</t>
  </si>
  <si>
    <t>Reason Code</t>
  </si>
  <si>
    <t>AI Rationale</t>
  </si>
  <si>
    <r>
      <t xml:space="preserve">P-1040 scored 90/100 primarily because it combines maximum production criticality with severe supplier instability: it is a critical-to-build component with only 2 days of safety stock and high line-stop risk, meaning any supply disruption converts directly into halted production within 48 hours. The single-source supply base with a special process requirement eliminates short-term substitution options, while a 62% OTD rate, active quality issues, and a chronic open action log confirm this supplier is in sustained underperformance — not an isolated incident. Compounding the operational risk, the $1.35M annual spend carries a 25% should-cost delta, meaning the business is paying a significant premium above fair value for a part that is already failing delivery and quality commitments. </t>
    </r>
    <r>
      <rPr>
        <b/>
        <sz val="14"/>
        <color theme="1"/>
        <rFont val="Calibri"/>
        <family val="2"/>
        <scheme val="minor"/>
      </rPr>
      <t>ACTION</t>
    </r>
    <r>
      <rPr>
        <sz val="11"/>
        <color theme="1"/>
        <rFont val="Calibri"/>
        <family val="2"/>
        <scheme val="minor"/>
      </rPr>
      <t>: Convene an executive-level supplier crisis review within 5 business days, impose a formal recovery plan with 30/60/90-day OTD and quality gates, and immediately initiate qualification of a secondary source capable of meeting the Inconel special process requirement.</t>
    </r>
  </si>
  <si>
    <r>
      <t xml:space="preserve">P-1037 scored 90/100 because it presents an immediate production continuity threat: as a critical-to-build component with only 1 day of safety stock and high line-stop risk, the current 60% OTD rate means the line is statistically overdue for a supply-driven stoppage with virtually no buffer to absorb it. The single-source structure combined with a titanium special process requirement means there is no qualified fallback supplier, making every missed delivery a direct escalation event with no mitigation path available inside the current supply base. At $1.95M annual spend with a 29% should-cost delta, the business is paying nearly $565K above fair value annually to a supplier that is simultaneously failing on delivery, carrying active quality issues, and holding a chronic open action log. </t>
    </r>
    <r>
      <rPr>
        <b/>
        <sz val="16"/>
        <color theme="1"/>
        <rFont val="Calibri"/>
        <family val="2"/>
        <scheme val="minor"/>
      </rPr>
      <t>ACTION</t>
    </r>
    <r>
      <rPr>
        <sz val="11"/>
        <color theme="1"/>
        <rFont val="Calibri"/>
        <family val="2"/>
        <scheme val="minor"/>
      </rPr>
      <t>: Issue a formal supplier default notice within 48 hours, require a recovery plan with weekly OTD and quality checkpoints, and fast-track qualification of an alternative titanium special-process supplier given the 1-day safety stock exposure.</t>
    </r>
  </si>
  <si>
    <r>
      <t xml:space="preserve">P-1025 scored 90/100 because it combines zero supply chain redundancy with the worst OTD rate in this part family: at 59% on-time delivery against a 2-day safety stock buffer, the production line is absorbing near-constant late deliveries with almost no cushion, and a single missed shipment can trigger a line stop on a critical-to-build component. The single-source structure with an Inconel special process requirement means there is no qualified alternate supplier that can be activated in a crisis, locking the business into a supplier that is simultaneously failing delivery, generating active quality escapes, and carrying a chronic open action log with no resolution. At $1.65M annual spend with a 31% should-cost delta — the highest cost gap among the 90-point parts — the business is absorbing roughly $510K annually above fair market value with no performance leverage, indicating the supplier has fully priced in their sole-source position. </t>
    </r>
    <r>
      <rPr>
        <b/>
        <sz val="16"/>
        <color theme="1"/>
        <rFont val="Calibri"/>
        <family val="2"/>
        <scheme val="minor"/>
      </rPr>
      <t>ACTION</t>
    </r>
    <r>
      <rPr>
        <sz val="11"/>
        <color theme="1"/>
        <rFont val="Calibri"/>
        <family val="2"/>
        <scheme val="minor"/>
      </rPr>
      <t>: Place P-1025 on a formal supplier watch list with a 30-day cure notice, mandate weekly delivery and quality performance reviews, and immediately fund a secondary source qualification for Inconel turbine blade special process capability as the highest-cost-exposure item in the escalation portfolio.</t>
    </r>
  </si>
  <si>
    <r>
      <t xml:space="preserve">P-1015 scored 90/100 because it carries the most acute production exposure in the escalation portfolio: with only 1 day of safety stock, a 61% OTD rate, and a CTB designation with high line-stop risk, the current delivery performance virtually guarantees periodic line stoppages with no buffer to absorb even a single late shipment. The single-source structure locked behind an Inconel special process requirement eliminates any near-term substitution option, meaning active quality issues and a chronic open action log represent unmitigated risk with no parallel supply path available while the incumbent supplier remains in underperformance. At $1.8M annual spend with a 28% should-cost delta, the business is paying approximately $504K above fair value annually — on the second-highest spend item in the escalation group — to a supplier whose combined delivery and quality failures make this the highest operational urgency part on a per-day-of-safety-stock basis. </t>
    </r>
    <r>
      <rPr>
        <b/>
        <sz val="16"/>
        <color theme="1"/>
        <rFont val="Calibri"/>
        <family val="2"/>
        <scheme val="minor"/>
      </rPr>
      <t>ACTION</t>
    </r>
    <r>
      <rPr>
        <sz val="11"/>
        <color theme="1"/>
        <rFont val="Calibri"/>
        <family val="2"/>
        <scheme val="minor"/>
      </rPr>
      <t>: Escalate to CPO and VP of Operations within 24 hours given the 1-day safety stock exposure, issue an immediate purchase order for emergency buffer stock, and initiate a parallel Inconel special process supplier qualification with a target of first article approval within 90 days.</t>
    </r>
  </si>
  <si>
    <r>
      <t xml:space="preserve">P-1006 scored 90/100 because despite having the largest safety stock buffer in the escalation group at 5 days, a 58% OTD rate — the lowest in the portfolio — means that buffer is being actively consumed and will not reliably prevent a line stop on a critical-to-build component without structural supplier improvement. The single-source dependency combined with a special process requirement removes any option to redirect volume during a crisis, and the combination of active quality issues and a chronic open action log indicates this supplier lacks the process control to self-correct, making the 5-day buffer a temporary shield rather than a sustainable mitigation. At $1.1M annual spend with a 31% should-cost delta — matching P-1025 for the highest cost gap percentage in the group — the business is paying approximately $340K above fair value annually to a supplier whose 58% OTD confirms they have no performance incentive under the current commercial arrangement. </t>
    </r>
    <r>
      <rPr>
        <b/>
        <sz val="16"/>
        <color theme="1"/>
        <rFont val="Calibri"/>
        <family val="2"/>
        <scheme val="minor"/>
      </rPr>
      <t>ACTION</t>
    </r>
    <r>
      <rPr>
        <sz val="11"/>
        <color theme="1"/>
        <rFont val="Calibri"/>
        <family val="2"/>
        <scheme val="minor"/>
      </rPr>
      <t>: Restructure the commercial terms to introduce delivery-linked pricing penalties within the next contract cycle, issue a formal 60-day performance improvement plan with defined exit criteria, and begin special process supplier qualification before the 5-day safety stock buffer is eroded by continued late deliveries.</t>
    </r>
  </si>
  <si>
    <r>
      <t xml:space="preserve">P-1047 scored 88/100 — marginally below the 90-point cluster — because its cost exposure score of 3.5/5 reflects a 23% should-cost delta that, while still significant, is the lowest cost gap among the escalation-tier parts, slightly moderating the overall weighted score despite maximum production and instability ratings. The production risk profile remains critical: a CTB designation with high line-stop risk and only 2 days of safety stock means the 64% OTD rate — while the best in the escalation group — still delivers late shipments on roughly one in three orders, leaving less than 48 hours of buffer to absorb each miss. Single-source dependency locked behind an Inconel special process requirement, combined with active quality issues and a chronic open action log, confirms that the marginally better delivery rate does not reflect a supplier in recovery — it reflects a supplier in sustained underperformance with no redundancy available to the business. </t>
    </r>
    <r>
      <rPr>
        <b/>
        <sz val="16"/>
        <color theme="1"/>
        <rFont val="Calibri"/>
        <family val="2"/>
        <scheme val="minor"/>
      </rPr>
      <t>ACTION</t>
    </r>
    <r>
      <rPr>
        <sz val="11"/>
        <color theme="1"/>
        <rFont val="Calibri"/>
        <family val="2"/>
        <scheme val="minor"/>
      </rPr>
      <t>: Do not allow the 88 score or relatively higher OTD to deprioritize this part — initiate secondary source qualification for Inconel special process capability in parallel with the 90-point parts, and issue a formal performance improvement plan with a 45-day OTD improvement target to close the gap before safety stock is exhaustered.</t>
    </r>
  </si>
  <si>
    <r>
      <t xml:space="preserve">P-1034 scored 88/100 because its cost exposure score of 3.5/5 on $960K annual spend — the lowest dollar volume in the escalation tier — is the sole factor separating it from the 90-point parts, while every operational risk indicator matches the highest-severity profile: CTB-flagged, high line-stop risk, single source, special process, and maximum instability scores across OTD, quality, and chronic open actions. At 61% OTD against a 2-day safety stock buffer, the supplier is delivering late on nearly 4 out of 10 orders with less than 48 hours of protection on a component that stops the line when absent, meaning the current performance level makes a production disruption a recurring probability rather than a tail risk. The 27% should-cost delta on $960K represents approximately $260K in annual overpayment to a supplier with a special process lock-in, active quality escapes, and no demonstrated improvement trajectory — a commercial position that rewards underperformance with price premium. </t>
    </r>
    <r>
      <rPr>
        <b/>
        <sz val="16"/>
        <color theme="1"/>
        <rFont val="Calibri"/>
        <family val="2"/>
        <scheme val="minor"/>
      </rPr>
      <t>ACTION</t>
    </r>
    <r>
      <rPr>
        <sz val="11"/>
        <color theme="1"/>
        <rFont val="Calibri"/>
        <family val="2"/>
        <scheme val="minor"/>
      </rPr>
      <t>: Treat P-1034 as operationally equivalent to the 90-point parts despite the lower spend, issue a formal supplier recovery plan with 30-day OTD and quality milestones, and engage a second steel combustion liner special process supplier for qualification to eliminate the single-source leverage the incumbent is exploiting.</t>
    </r>
  </si>
  <si>
    <r>
      <t xml:space="preserve">P-1031 scored 88/100 because its 3.5/5 cost exposure score — driven by a 24% should-cost delta on $1.25M spend — is the differentiating factor from the 90-point cluster, but its operational risk profile is functionally identical: CTB-flagged with high line-stop risk, single-source Inconel special process dependency, and maximum instability scores across all three instability indicators. At 63% OTD against a 3-day safety stock buffer, the supplier is missing roughly one in three deliveries on a component with no qualified backup, meaning the 3-day buffer — while slightly more than P-1015 and P-1037 — is being drawn down on a near-weekly basis with no structural improvement indicated by the chronic open action log. The 24% should-cost delta represents approximately $300K in annual overpayment on a part where the incumbent supplier faces zero competitive pressure, a dynamic that will persist and likely worsen without deliberate sourcing intervention to introduce market tension. </t>
    </r>
    <r>
      <rPr>
        <b/>
        <sz val="16"/>
        <color theme="1"/>
        <rFont val="Calibri"/>
        <family val="2"/>
        <scheme val="minor"/>
      </rPr>
      <t>ACTION</t>
    </r>
    <r>
      <rPr>
        <sz val="11"/>
        <color theme="1"/>
        <rFont val="Calibri"/>
        <family val="2"/>
        <scheme val="minor"/>
      </rPr>
      <t>: Initiate a competitive Inconel special process qualification with at least one alternate supplier within 60 days, use the qualification timeline as direct commercial leverage to renegotiate the current pricing toward should-cost, and place the incumbent on a formal OTD improvement plan with 30-day performance checkpoints.</t>
    </r>
  </si>
  <si>
    <r>
      <t xml:space="preserve">P-1018 scored 88/100 because its 3.5/5 cost exposure on $890K annual spend — the second-lowest dollar volume in the escalation tier — pulls the weighted score below the 90-point threshold, while its production and instability profile remains indistinguishable from the highest-severity parts: CTB-flagged, high line-stop risk, single-source Inconel special process dependency, active quality issues, and a chronic open action log with no resolution. The 4-day safety stock buffer is the second-largest in the escalation group and may be creating a false sense of operational security — at 62% OTD, the supplier is generating late deliveries frequently enough that 4 days of coverage will be periodically exhausted, and without a qualified alternate, each stockout event becomes an unmitigated line-stop risk on a critical-to-build component. The 26% should-cost delta represents approximately $231K in annual overpayment, and the combination of sole-source position, special process barrier, and sustained underperformance with no corrective action closure indicates a supplier that has faced no meaningful commercial consequence for continued poor performance. </t>
    </r>
    <r>
      <rPr>
        <b/>
        <sz val="16"/>
        <color theme="1"/>
        <rFont val="Calibri"/>
        <family val="2"/>
        <scheme val="minor"/>
      </rPr>
      <t>ACTION</t>
    </r>
    <r>
      <rPr>
        <sz val="11"/>
        <color theme="1"/>
        <rFont val="Calibri"/>
        <family val="2"/>
        <scheme val="minor"/>
      </rPr>
      <t>: Do not allow the 4-day safety stock to defer escalation — issue a formal performance improvement plan within 15 business days, introduce contractual OTD penalty clauses at the next agreement renewal, and begin Inconel valve body special process qualification with an alternate supplier to eliminate the incumbent's pricing and delivery leverage.</t>
    </r>
  </si>
  <si>
    <r>
      <t xml:space="preserve">P-1016 scored 88/100 because its 22% should-cost delta — the lowest cost gap percentage in the escalation tier — yields a 3.5/5 cost exposure score that pulls it below the 90-point cluster, but this masks the fact that it carries the highest absolute annual spend in the entire escalation portfolio at $2.1M, meaning the dollar overpayment of approximately $462K annually is larger in real terms than several of the 90-point parts despite the lower percentage gap. The production risk is among the most acute in the portfolio: with only 1 day of safety stock, a CTB designation, and high line-stop risk, the 64% OTD rate means the line is operating with effectively no buffer on the highest-spend escalation item, and a single missed shipment translates directly into a production stoppage with no time to source an emergency alternative from a sole-source special process supplier. Active quality issues and a chronic open action log on a titanium special process part confirm that the supplier's process control is insufficient for the criticality of this component, and the combination of maximum spend exposure and minimum safety stock makes this the highest financial and operational risk convergence point in the escalation group. </t>
    </r>
    <r>
      <rPr>
        <b/>
        <sz val="16"/>
        <color theme="1"/>
        <rFont val="Calibri"/>
        <family val="2"/>
        <scheme val="minor"/>
      </rPr>
      <t>ACTION</t>
    </r>
    <r>
      <rPr>
        <sz val="11"/>
        <color theme="1"/>
        <rFont val="Calibri"/>
        <family val="2"/>
        <scheme val="minor"/>
      </rPr>
      <t>: Given the $2.1M spend and 1-day safety stock, treat P-1016 as the top financial escalation priority — immediately negotiate an emergency buffer stock agreement with the incumbent, engage the CPO on commercial restructuring to recover the $462K should-cost gap, and fast-track titanium special process qualification for a secondary supplier within 90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</si>
</sst>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1">
    <font>
      <sz val="11"/>
      <color theme="1"/>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sz val="11"/>
      <name val="Calibri"/>
      <family val="2"/>
      <scheme val="minor"/>
    </font>
    <font>
      <b/>
      <sz val="24"/>
      <color theme="0"/>
      <name val="Calibri (Body)"/>
    </font>
    <font>
      <i/>
      <sz val="14"/>
      <color theme="0"/>
      <name val="Calibri"/>
      <family val="2"/>
      <scheme val="minor"/>
    </font>
    <font>
      <sz val="11"/>
      <color theme="1"/>
      <name val="Calibri"/>
      <family val="2"/>
      <scheme val="minor"/>
    </font>
    <font>
      <b/>
      <sz val="14"/>
      <color theme="0"/>
      <name val="Calibri"/>
      <family val="2"/>
      <scheme val="minor"/>
    </font>
    <font>
      <b/>
      <sz val="14"/>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1" tint="0.34998626667073579"/>
        <bgColor indexed="64"/>
      </patternFill>
    </fill>
    <fill>
      <patternFill patternType="solid">
        <fgColor theme="7" tint="-0.249977111117893"/>
        <bgColor indexed="64"/>
      </patternFill>
    </fill>
  </fills>
  <borders count="1">
    <border>
      <left/>
      <right/>
      <top/>
      <bottom/>
      <diagonal/>
    </border>
  </borders>
  <cellStyleXfs count="2">
    <xf numFmtId="0" fontId="0" fillId="0" borderId="0"/>
    <xf numFmtId="9" fontId="7" fillId="0" borderId="0" applyFont="0" applyFill="0" applyBorder="0" applyAlignment="0" applyProtection="0"/>
  </cellStyleXfs>
  <cellXfs count="23">
    <xf numFmtId="0" fontId="0" fillId="0" borderId="0" xfId="0"/>
    <xf numFmtId="0" fontId="0" fillId="0" borderId="0" xfId="0" applyAlignment="1">
      <alignment wrapText="1"/>
    </xf>
    <xf numFmtId="0" fontId="1" fillId="2" borderId="0" xfId="0" applyFont="1" applyFill="1" applyAlignment="1">
      <alignment wrapText="1"/>
    </xf>
    <xf numFmtId="0" fontId="2" fillId="2" borderId="0" xfId="0" applyFont="1" applyFill="1" applyAlignment="1">
      <alignment wrapText="1"/>
    </xf>
    <xf numFmtId="164" fontId="0" fillId="0" borderId="0" xfId="0" applyNumberFormat="1"/>
    <xf numFmtId="165" fontId="0" fillId="0" borderId="0" xfId="0" applyNumberFormat="1"/>
    <xf numFmtId="0" fontId="2" fillId="2" borderId="0" xfId="0" applyFont="1" applyFill="1"/>
    <xf numFmtId="0" fontId="4" fillId="0" borderId="0" xfId="0" applyFont="1"/>
    <xf numFmtId="0" fontId="2" fillId="0" borderId="0" xfId="0" applyFont="1" applyAlignment="1">
      <alignment wrapText="1"/>
    </xf>
    <xf numFmtId="9" fontId="0" fillId="0" borderId="0" xfId="1" applyFont="1"/>
    <xf numFmtId="9" fontId="0" fillId="0" borderId="0" xfId="0" applyNumberFormat="1"/>
    <xf numFmtId="0" fontId="9" fillId="6" borderId="0" xfId="0" applyFont="1" applyFill="1" applyAlignment="1">
      <alignment wrapText="1"/>
    </xf>
    <xf numFmtId="0" fontId="2" fillId="5" borderId="0" xfId="0" applyFont="1" applyFill="1" applyAlignment="1">
      <alignment horizont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wrapText="1"/>
    </xf>
    <xf numFmtId="0" fontId="2" fillId="2" borderId="0" xfId="0" applyFont="1" applyFill="1" applyAlignment="1">
      <alignment horizontal="center"/>
    </xf>
    <xf numFmtId="0" fontId="5" fillId="3" borderId="0" xfId="0" applyFont="1" applyFill="1" applyAlignment="1">
      <alignment horizontal="center"/>
    </xf>
    <xf numFmtId="0" fontId="2" fillId="3" borderId="0" xfId="0" applyFont="1" applyFill="1" applyAlignment="1">
      <alignment horizontal="center"/>
    </xf>
    <xf numFmtId="0" fontId="6" fillId="3" borderId="0" xfId="0" applyFont="1" applyFill="1" applyAlignment="1">
      <alignment horizontal="center"/>
    </xf>
    <xf numFmtId="0" fontId="3" fillId="4" borderId="0" xfId="0" applyFont="1" applyFill="1" applyAlignment="1">
      <alignment horizontal="center"/>
    </xf>
    <xf numFmtId="0" fontId="2" fillId="2" borderId="0" xfId="0" applyFont="1" applyFill="1" applyAlignment="1">
      <alignment horizontal="left" vertical="top" wrapText="1"/>
    </xf>
    <xf numFmtId="0" fontId="8" fillId="3" borderId="0" xfId="0" applyFont="1" applyFill="1" applyAlignment="1">
      <alignment horizontal="center"/>
    </xf>
  </cellXfs>
  <cellStyles count="2">
    <cellStyle name="Normal" xfId="0" builtinId="0"/>
    <cellStyle name="Percent" xfId="1" builtinId="5"/>
  </cellStyles>
  <dxfs count="5">
    <dxf>
      <fill>
        <patternFill>
          <bgColor theme="5"/>
        </patternFill>
      </fill>
    </dxf>
    <dxf>
      <font>
        <color rgb="FF9C5700"/>
      </font>
      <fill>
        <patternFill>
          <bgColor rgb="FFFFEB9C"/>
        </patternFill>
      </fill>
    </dxf>
    <dxf>
      <fill>
        <patternFill>
          <fgColor theme="0"/>
          <bgColor rgb="FFFF0000"/>
        </patternFill>
      </fill>
    </dxf>
    <dxf>
      <fill>
        <patternFill>
          <fgColor auto="1"/>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 vs. Opportunity Matrix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tx>
                <c:rich>
                  <a:bodyPr/>
                  <a:lstStyle/>
                  <a:p>
                    <a:fld id="{2DA5BBA0-6C83-4FC9-B656-4E142805E026}"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13B0-4F5E-8E05-A4E965330552}"/>
                </c:ext>
              </c:extLst>
            </c:dLbl>
            <c:dLbl>
              <c:idx val="1"/>
              <c:tx>
                <c:rich>
                  <a:bodyPr/>
                  <a:lstStyle/>
                  <a:p>
                    <a:fld id="{6C9BE610-4D9F-46A8-938C-9D7AB2F06274}"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3B0-4F5E-8E05-A4E965330552}"/>
                </c:ext>
              </c:extLst>
            </c:dLbl>
            <c:dLbl>
              <c:idx val="2"/>
              <c:tx>
                <c:rich>
                  <a:bodyPr/>
                  <a:lstStyle/>
                  <a:p>
                    <a:fld id="{7BB14AC1-28A7-45AC-9AA5-61C9AF4A840A}"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3B0-4F5E-8E05-A4E965330552}"/>
                </c:ext>
              </c:extLst>
            </c:dLbl>
            <c:dLbl>
              <c:idx val="3"/>
              <c:tx>
                <c:rich>
                  <a:bodyPr/>
                  <a:lstStyle/>
                  <a:p>
                    <a:fld id="{7B2B551C-C508-4917-9C22-3BBC52303DB9}"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3B0-4F5E-8E05-A4E965330552}"/>
                </c:ext>
              </c:extLst>
            </c:dLbl>
            <c:dLbl>
              <c:idx val="4"/>
              <c:tx>
                <c:rich>
                  <a:bodyPr/>
                  <a:lstStyle/>
                  <a:p>
                    <a:fld id="{F06F447E-08D0-4E91-9A29-7D19E7121B7C}"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3B0-4F5E-8E05-A4E965330552}"/>
                </c:ext>
              </c:extLst>
            </c:dLbl>
            <c:dLbl>
              <c:idx val="5"/>
              <c:tx>
                <c:rich>
                  <a:bodyPr/>
                  <a:lstStyle/>
                  <a:p>
                    <a:fld id="{5052E5AE-2D48-4E34-B95B-793A262FFCC7}"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3B0-4F5E-8E05-A4E965330552}"/>
                </c:ext>
              </c:extLst>
            </c:dLbl>
            <c:dLbl>
              <c:idx val="6"/>
              <c:tx>
                <c:rich>
                  <a:bodyPr/>
                  <a:lstStyle/>
                  <a:p>
                    <a:fld id="{AD29B6E8-ECAB-4341-913F-A712AEDD75E0}"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3B0-4F5E-8E05-A4E965330552}"/>
                </c:ext>
              </c:extLst>
            </c:dLbl>
            <c:dLbl>
              <c:idx val="7"/>
              <c:tx>
                <c:rich>
                  <a:bodyPr/>
                  <a:lstStyle/>
                  <a:p>
                    <a:fld id="{56C09BDC-DA54-4649-B3A2-1A9EF5589B24}"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3B0-4F5E-8E05-A4E965330552}"/>
                </c:ext>
              </c:extLst>
            </c:dLbl>
            <c:dLbl>
              <c:idx val="8"/>
              <c:tx>
                <c:rich>
                  <a:bodyPr/>
                  <a:lstStyle/>
                  <a:p>
                    <a:fld id="{079E0CAE-D009-4E4A-91C3-019A5B9F6A19}"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3B0-4F5E-8E05-A4E965330552}"/>
                </c:ext>
              </c:extLst>
            </c:dLbl>
            <c:dLbl>
              <c:idx val="9"/>
              <c:tx>
                <c:rich>
                  <a:bodyPr/>
                  <a:lstStyle/>
                  <a:p>
                    <a:fld id="{C9A0D7BC-5AAF-401E-9AF4-4010531DC94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3B0-4F5E-8E05-A4E965330552}"/>
                </c:ext>
              </c:extLst>
            </c:dLbl>
            <c:dLbl>
              <c:idx val="10"/>
              <c:tx>
                <c:rich>
                  <a:bodyPr/>
                  <a:lstStyle/>
                  <a:p>
                    <a:fld id="{2EF1DA07-F63E-4564-B9AE-75C6E72B9641}"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3B0-4F5E-8E05-A4E965330552}"/>
                </c:ext>
              </c:extLst>
            </c:dLbl>
            <c:dLbl>
              <c:idx val="11"/>
              <c:tx>
                <c:rich>
                  <a:bodyPr/>
                  <a:lstStyle/>
                  <a:p>
                    <a:fld id="{92A3015B-E7C2-45F8-B6D1-30C70FEC67F8}"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3B0-4F5E-8E05-A4E965330552}"/>
                </c:ext>
              </c:extLst>
            </c:dLbl>
            <c:dLbl>
              <c:idx val="12"/>
              <c:tx>
                <c:rich>
                  <a:bodyPr/>
                  <a:lstStyle/>
                  <a:p>
                    <a:fld id="{1F9F5C4F-CCDE-4169-9F5F-CD082F9E051C}"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3B0-4F5E-8E05-A4E965330552}"/>
                </c:ext>
              </c:extLst>
            </c:dLbl>
            <c:dLbl>
              <c:idx val="13"/>
              <c:tx>
                <c:rich>
                  <a:bodyPr/>
                  <a:lstStyle/>
                  <a:p>
                    <a:fld id="{7781C056-75AC-4263-8FCB-38F38DBA2B9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3B0-4F5E-8E05-A4E965330552}"/>
                </c:ext>
              </c:extLst>
            </c:dLbl>
            <c:dLbl>
              <c:idx val="14"/>
              <c:tx>
                <c:rich>
                  <a:bodyPr/>
                  <a:lstStyle/>
                  <a:p>
                    <a:fld id="{A3715F30-9ADC-4818-99D6-E308CE564402}" type="CELLRANGE">
                      <a:rPr lang="en-US"/>
                      <a:pPr/>
                      <a:t>[]</a:t>
                    </a:fld>
                    <a:endParaRP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13B0-4F5E-8E05-A4E965330552}"/>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13B0-4F5E-8E05-A4E965330552}"/>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13B0-4F5E-8E05-A4E965330552}"/>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13B0-4F5E-8E05-A4E965330552}"/>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13B0-4F5E-8E05-A4E965330552}"/>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13B0-4F5E-8E05-A4E965330552}"/>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13B0-4F5E-8E05-A4E965330552}"/>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13B0-4F5E-8E05-A4E965330552}"/>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13B0-4F5E-8E05-A4E965330552}"/>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13B0-4F5E-8E05-A4E965330552}"/>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13B0-4F5E-8E05-A4E965330552}"/>
                </c:ext>
              </c:extLst>
            </c:dLbl>
            <c:dLbl>
              <c:idx val="2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13B0-4F5E-8E05-A4E965330552}"/>
                </c:ext>
              </c:extLst>
            </c:dLbl>
            <c:dLbl>
              <c:idx val="2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13B0-4F5E-8E05-A4E965330552}"/>
                </c:ext>
              </c:extLst>
            </c:dLbl>
            <c:dLbl>
              <c:idx val="2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13B0-4F5E-8E05-A4E965330552}"/>
                </c:ext>
              </c:extLst>
            </c:dLbl>
            <c:dLbl>
              <c:idx val="2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13B0-4F5E-8E05-A4E965330552}"/>
                </c:ext>
              </c:extLst>
            </c:dLbl>
            <c:dLbl>
              <c:idx val="2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13B0-4F5E-8E05-A4E965330552}"/>
                </c:ext>
              </c:extLst>
            </c:dLbl>
            <c:dLbl>
              <c:idx val="3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13B0-4F5E-8E05-A4E965330552}"/>
                </c:ext>
              </c:extLst>
            </c:dLbl>
            <c:dLbl>
              <c:idx val="3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13B0-4F5E-8E05-A4E965330552}"/>
                </c:ext>
              </c:extLst>
            </c:dLbl>
            <c:dLbl>
              <c:idx val="3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13B0-4F5E-8E05-A4E965330552}"/>
                </c:ext>
              </c:extLst>
            </c:dLbl>
            <c:dLbl>
              <c:idx val="3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13B0-4F5E-8E05-A4E965330552}"/>
                </c:ext>
              </c:extLst>
            </c:dLbl>
            <c:dLbl>
              <c:idx val="3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13B0-4F5E-8E05-A4E965330552}"/>
                </c:ext>
              </c:extLst>
            </c:dLbl>
            <c:dLbl>
              <c:idx val="3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13B0-4F5E-8E05-A4E965330552}"/>
                </c:ext>
              </c:extLst>
            </c:dLbl>
            <c:dLbl>
              <c:idx val="3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13B0-4F5E-8E05-A4E965330552}"/>
                </c:ext>
              </c:extLst>
            </c:dLbl>
            <c:dLbl>
              <c:idx val="3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13B0-4F5E-8E05-A4E965330552}"/>
                </c:ext>
              </c:extLst>
            </c:dLbl>
            <c:dLbl>
              <c:idx val="3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13B0-4F5E-8E05-A4E965330552}"/>
                </c:ext>
              </c:extLst>
            </c:dLbl>
            <c:dLbl>
              <c:idx val="3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13B0-4F5E-8E05-A4E965330552}"/>
                </c:ext>
              </c:extLst>
            </c:dLbl>
            <c:dLbl>
              <c:idx val="4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13B0-4F5E-8E05-A4E965330552}"/>
                </c:ext>
              </c:extLst>
            </c:dLbl>
            <c:dLbl>
              <c:idx val="4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13B0-4F5E-8E05-A4E965330552}"/>
                </c:ext>
              </c:extLst>
            </c:dLbl>
            <c:dLbl>
              <c:idx val="4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13B0-4F5E-8E05-A4E965330552}"/>
                </c:ext>
              </c:extLst>
            </c:dLbl>
            <c:dLbl>
              <c:idx val="4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13B0-4F5E-8E05-A4E965330552}"/>
                </c:ext>
              </c:extLst>
            </c:dLbl>
            <c:dLbl>
              <c:idx val="4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13B0-4F5E-8E05-A4E965330552}"/>
                </c:ext>
              </c:extLst>
            </c:dLbl>
            <c:dLbl>
              <c:idx val="4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13B0-4F5E-8E05-A4E965330552}"/>
                </c:ext>
              </c:extLst>
            </c:dLbl>
            <c:dLbl>
              <c:idx val="4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13B0-4F5E-8E05-A4E965330552}"/>
                </c:ext>
              </c:extLst>
            </c:dLbl>
            <c:dLbl>
              <c:idx val="4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13B0-4F5E-8E05-A4E965330552}"/>
                </c:ext>
              </c:extLst>
            </c:dLbl>
            <c:dLbl>
              <c:idx val="4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13B0-4F5E-8E05-A4E965330552}"/>
                </c:ext>
              </c:extLst>
            </c:dLbl>
            <c:dLbl>
              <c:idx val="4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13B0-4F5E-8E05-A4E965330552}"/>
                </c:ext>
              </c:extLst>
            </c:dLbl>
            <c:dLbl>
              <c:idx val="5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13B0-4F5E-8E05-A4E965330552}"/>
                </c:ext>
              </c:extLst>
            </c:dLbl>
            <c:dLbl>
              <c:idx val="5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13B0-4F5E-8E05-A4E965330552}"/>
                </c:ext>
              </c:extLst>
            </c:dLbl>
            <c:dLbl>
              <c:idx val="5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13B0-4F5E-8E05-A4E965330552}"/>
                </c:ext>
              </c:extLst>
            </c:dLbl>
            <c:dLbl>
              <c:idx val="5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13B0-4F5E-8E05-A4E965330552}"/>
                </c:ext>
              </c:extLst>
            </c:dLbl>
            <c:dLbl>
              <c:idx val="5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13B0-4F5E-8E05-A4E965330552}"/>
                </c:ext>
              </c:extLst>
            </c:dLbl>
            <c:dLbl>
              <c:idx val="5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13B0-4F5E-8E05-A4E965330552}"/>
                </c:ext>
              </c:extLst>
            </c:dLbl>
            <c:dLbl>
              <c:idx val="5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13B0-4F5E-8E05-A4E965330552}"/>
                </c:ext>
              </c:extLst>
            </c:dLbl>
            <c:dLbl>
              <c:idx val="5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13B0-4F5E-8E05-A4E965330552}"/>
                </c:ext>
              </c:extLst>
            </c:dLbl>
            <c:dLbl>
              <c:idx val="5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13B0-4F5E-8E05-A4E965330552}"/>
                </c:ext>
              </c:extLst>
            </c:dLbl>
            <c:dLbl>
              <c:idx val="5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13B0-4F5E-8E05-A4E9653305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SCORING!$C$2:$C$61</c:f>
              <c:numCache>
                <c:formatCode>General</c:formatCode>
                <c:ptCount val="60"/>
                <c:pt idx="0">
                  <c:v>4</c:v>
                </c:pt>
                <c:pt idx="1">
                  <c:v>1.75</c:v>
                </c:pt>
                <c:pt idx="2">
                  <c:v>4</c:v>
                </c:pt>
                <c:pt idx="3">
                  <c:v>1</c:v>
                </c:pt>
                <c:pt idx="4">
                  <c:v>1</c:v>
                </c:pt>
                <c:pt idx="5">
                  <c:v>4</c:v>
                </c:pt>
                <c:pt idx="6">
                  <c:v>1.25</c:v>
                </c:pt>
                <c:pt idx="7">
                  <c:v>4</c:v>
                </c:pt>
                <c:pt idx="8">
                  <c:v>1</c:v>
                </c:pt>
                <c:pt idx="9">
                  <c:v>1.25</c:v>
                </c:pt>
                <c:pt idx="10">
                  <c:v>1</c:v>
                </c:pt>
                <c:pt idx="11">
                  <c:v>4</c:v>
                </c:pt>
                <c:pt idx="12">
                  <c:v>1.25</c:v>
                </c:pt>
                <c:pt idx="13">
                  <c:v>1</c:v>
                </c:pt>
                <c:pt idx="14">
                  <c:v>4</c:v>
                </c:pt>
                <c:pt idx="15">
                  <c:v>4</c:v>
                </c:pt>
                <c:pt idx="16">
                  <c:v>4</c:v>
                </c:pt>
                <c:pt idx="17">
                  <c:v>4</c:v>
                </c:pt>
                <c:pt idx="18">
                  <c:v>1.25</c:v>
                </c:pt>
                <c:pt idx="19">
                  <c:v>4</c:v>
                </c:pt>
                <c:pt idx="20">
                  <c:v>1.25</c:v>
                </c:pt>
                <c:pt idx="21">
                  <c:v>4</c:v>
                </c:pt>
                <c:pt idx="22">
                  <c:v>1</c:v>
                </c:pt>
                <c:pt idx="23">
                  <c:v>1.25</c:v>
                </c:pt>
                <c:pt idx="24">
                  <c:v>4</c:v>
                </c:pt>
                <c:pt idx="25">
                  <c:v>1</c:v>
                </c:pt>
                <c:pt idx="26">
                  <c:v>4</c:v>
                </c:pt>
                <c:pt idx="27">
                  <c:v>1.25</c:v>
                </c:pt>
                <c:pt idx="28">
                  <c:v>4</c:v>
                </c:pt>
                <c:pt idx="29">
                  <c:v>1</c:v>
                </c:pt>
                <c:pt idx="30">
                  <c:v>4</c:v>
                </c:pt>
                <c:pt idx="31">
                  <c:v>0.75</c:v>
                </c:pt>
                <c:pt idx="32">
                  <c:v>1</c:v>
                </c:pt>
                <c:pt idx="33">
                  <c:v>4</c:v>
                </c:pt>
                <c:pt idx="34">
                  <c:v>4</c:v>
                </c:pt>
                <c:pt idx="35">
                  <c:v>1</c:v>
                </c:pt>
                <c:pt idx="36">
                  <c:v>4</c:v>
                </c:pt>
                <c:pt idx="37">
                  <c:v>1.25</c:v>
                </c:pt>
                <c:pt idx="38">
                  <c:v>0</c:v>
                </c:pt>
                <c:pt idx="39">
                  <c:v>4</c:v>
                </c:pt>
                <c:pt idx="40">
                  <c:v>4</c:v>
                </c:pt>
                <c:pt idx="41">
                  <c:v>1.25</c:v>
                </c:pt>
                <c:pt idx="42">
                  <c:v>4</c:v>
                </c:pt>
                <c:pt idx="43">
                  <c:v>1</c:v>
                </c:pt>
                <c:pt idx="44">
                  <c:v>0.75</c:v>
                </c:pt>
                <c:pt idx="45">
                  <c:v>4</c:v>
                </c:pt>
                <c:pt idx="46">
                  <c:v>4</c:v>
                </c:pt>
                <c:pt idx="47">
                  <c:v>4</c:v>
                </c:pt>
                <c:pt idx="48">
                  <c:v>1.25</c:v>
                </c:pt>
                <c:pt idx="49">
                  <c:v>1</c:v>
                </c:pt>
                <c:pt idx="50">
                  <c:v>0</c:v>
                </c:pt>
                <c:pt idx="51">
                  <c:v>1</c:v>
                </c:pt>
                <c:pt idx="52">
                  <c:v>1</c:v>
                </c:pt>
                <c:pt idx="53">
                  <c:v>1</c:v>
                </c:pt>
                <c:pt idx="54">
                  <c:v>0</c:v>
                </c:pt>
                <c:pt idx="55">
                  <c:v>1</c:v>
                </c:pt>
                <c:pt idx="56">
                  <c:v>1</c:v>
                </c:pt>
                <c:pt idx="57">
                  <c:v>0</c:v>
                </c:pt>
                <c:pt idx="58">
                  <c:v>1</c:v>
                </c:pt>
                <c:pt idx="59">
                  <c:v>1</c:v>
                </c:pt>
              </c:numCache>
            </c:numRef>
          </c:xVal>
          <c:yVal>
            <c:numRef>
              <c:f>SCORING!$D$2:$D$61</c:f>
              <c:numCache>
                <c:formatCode>General</c:formatCode>
                <c:ptCount val="60"/>
                <c:pt idx="0">
                  <c:v>3.5</c:v>
                </c:pt>
                <c:pt idx="1">
                  <c:v>1</c:v>
                </c:pt>
                <c:pt idx="2">
                  <c:v>3</c:v>
                </c:pt>
                <c:pt idx="3">
                  <c:v>0.5</c:v>
                </c:pt>
                <c:pt idx="4">
                  <c:v>0</c:v>
                </c:pt>
                <c:pt idx="5">
                  <c:v>4</c:v>
                </c:pt>
                <c:pt idx="6">
                  <c:v>2</c:v>
                </c:pt>
                <c:pt idx="7">
                  <c:v>3</c:v>
                </c:pt>
                <c:pt idx="8">
                  <c:v>0</c:v>
                </c:pt>
                <c:pt idx="9">
                  <c:v>3</c:v>
                </c:pt>
                <c:pt idx="10">
                  <c:v>1</c:v>
                </c:pt>
                <c:pt idx="11">
                  <c:v>3</c:v>
                </c:pt>
                <c:pt idx="12">
                  <c:v>2</c:v>
                </c:pt>
                <c:pt idx="13">
                  <c:v>0</c:v>
                </c:pt>
                <c:pt idx="14">
                  <c:v>4</c:v>
                </c:pt>
                <c:pt idx="15">
                  <c:v>3.5</c:v>
                </c:pt>
                <c:pt idx="16">
                  <c:v>3.5</c:v>
                </c:pt>
                <c:pt idx="17">
                  <c:v>3.5</c:v>
                </c:pt>
                <c:pt idx="18">
                  <c:v>2.5</c:v>
                </c:pt>
                <c:pt idx="19">
                  <c:v>3</c:v>
                </c:pt>
                <c:pt idx="20">
                  <c:v>2</c:v>
                </c:pt>
                <c:pt idx="21">
                  <c:v>3</c:v>
                </c:pt>
                <c:pt idx="22">
                  <c:v>0.5</c:v>
                </c:pt>
                <c:pt idx="23">
                  <c:v>1.5</c:v>
                </c:pt>
                <c:pt idx="24">
                  <c:v>4</c:v>
                </c:pt>
                <c:pt idx="25">
                  <c:v>0.5</c:v>
                </c:pt>
                <c:pt idx="26">
                  <c:v>2.5</c:v>
                </c:pt>
                <c:pt idx="27">
                  <c:v>3</c:v>
                </c:pt>
                <c:pt idx="28">
                  <c:v>2.5</c:v>
                </c:pt>
                <c:pt idx="29">
                  <c:v>0</c:v>
                </c:pt>
                <c:pt idx="30">
                  <c:v>3.5</c:v>
                </c:pt>
                <c:pt idx="31">
                  <c:v>1</c:v>
                </c:pt>
                <c:pt idx="32">
                  <c:v>0.5</c:v>
                </c:pt>
                <c:pt idx="33">
                  <c:v>3.5</c:v>
                </c:pt>
                <c:pt idx="34">
                  <c:v>1.5</c:v>
                </c:pt>
                <c:pt idx="35">
                  <c:v>1</c:v>
                </c:pt>
                <c:pt idx="36">
                  <c:v>4</c:v>
                </c:pt>
                <c:pt idx="37">
                  <c:v>2.5</c:v>
                </c:pt>
                <c:pt idx="38">
                  <c:v>1.5</c:v>
                </c:pt>
                <c:pt idx="39">
                  <c:v>4</c:v>
                </c:pt>
                <c:pt idx="40">
                  <c:v>3</c:v>
                </c:pt>
                <c:pt idx="41">
                  <c:v>1.5</c:v>
                </c:pt>
                <c:pt idx="42">
                  <c:v>2.5</c:v>
                </c:pt>
                <c:pt idx="43">
                  <c:v>0.5</c:v>
                </c:pt>
                <c:pt idx="44">
                  <c:v>2.5</c:v>
                </c:pt>
                <c:pt idx="45">
                  <c:v>2.5</c:v>
                </c:pt>
                <c:pt idx="46">
                  <c:v>3.5</c:v>
                </c:pt>
                <c:pt idx="47">
                  <c:v>3</c:v>
                </c:pt>
                <c:pt idx="48">
                  <c:v>1.5</c:v>
                </c:pt>
                <c:pt idx="49">
                  <c:v>0.5</c:v>
                </c:pt>
                <c:pt idx="50">
                  <c:v>4</c:v>
                </c:pt>
                <c:pt idx="51">
                  <c:v>3.5</c:v>
                </c:pt>
                <c:pt idx="52">
                  <c:v>3.5</c:v>
                </c:pt>
                <c:pt idx="53">
                  <c:v>3</c:v>
                </c:pt>
                <c:pt idx="54">
                  <c:v>3</c:v>
                </c:pt>
                <c:pt idx="55">
                  <c:v>3</c:v>
                </c:pt>
                <c:pt idx="56">
                  <c:v>3</c:v>
                </c:pt>
                <c:pt idx="57">
                  <c:v>3.5</c:v>
                </c:pt>
                <c:pt idx="58">
                  <c:v>1</c:v>
                </c:pt>
                <c:pt idx="59">
                  <c:v>2.5</c:v>
                </c:pt>
              </c:numCache>
            </c:numRef>
          </c:yVal>
          <c:smooth val="0"/>
          <c:extLst>
            <c:ext xmlns:c15="http://schemas.microsoft.com/office/drawing/2012/chart" uri="{02D57815-91ED-43cb-92C2-25804820EDAC}">
              <c15:datalabelsRange>
                <c15:f>OUTPUT!$B$2:$B$16</c15:f>
                <c15:dlblRangeCache>
                  <c:ptCount val="15"/>
                  <c:pt idx="0">
                    <c:v>P-1040</c:v>
                  </c:pt>
                  <c:pt idx="1">
                    <c:v>P-1037</c:v>
                  </c:pt>
                  <c:pt idx="2">
                    <c:v>P-1025</c:v>
                  </c:pt>
                  <c:pt idx="3">
                    <c:v>P-1015</c:v>
                  </c:pt>
                  <c:pt idx="4">
                    <c:v>P-1006</c:v>
                  </c:pt>
                  <c:pt idx="5">
                    <c:v>P-1047</c:v>
                  </c:pt>
                  <c:pt idx="6">
                    <c:v>P-1034</c:v>
                  </c:pt>
                  <c:pt idx="7">
                    <c:v>P-1031</c:v>
                  </c:pt>
                  <c:pt idx="8">
                    <c:v>P-1018</c:v>
                  </c:pt>
                  <c:pt idx="9">
                    <c:v>P-1016</c:v>
                  </c:pt>
                  <c:pt idx="10">
                    <c:v>P-1001</c:v>
                  </c:pt>
                  <c:pt idx="11">
                    <c:v>P-1017</c:v>
                  </c:pt>
                  <c:pt idx="12">
                    <c:v>P-1003</c:v>
                  </c:pt>
                  <c:pt idx="13">
                    <c:v>P-1048</c:v>
                  </c:pt>
                  <c:pt idx="14">
                    <c:v>P-1020</c:v>
                  </c:pt>
                </c15:dlblRangeCache>
              </c15:datalabelsRange>
            </c:ext>
            <c:ext xmlns:c16="http://schemas.microsoft.com/office/drawing/2014/chart" uri="{C3380CC4-5D6E-409C-BE32-E72D297353CC}">
              <c16:uniqueId val="{0000000F-13B0-4F5E-8E05-A4E965330552}"/>
            </c:ext>
          </c:extLst>
        </c:ser>
        <c:dLbls>
          <c:showLegendKey val="0"/>
          <c:showVal val="0"/>
          <c:showCatName val="0"/>
          <c:showSerName val="0"/>
          <c:showPercent val="0"/>
          <c:showBubbleSize val="0"/>
        </c:dLbls>
        <c:axId val="796800400"/>
        <c:axId val="798784256"/>
      </c:scatterChart>
      <c:valAx>
        <c:axId val="796800400"/>
        <c:scaling>
          <c:orientation val="minMax"/>
          <c:max val="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Supply Risk</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8784256"/>
        <c:crosses val="autoZero"/>
        <c:crossBetween val="midCat"/>
      </c:valAx>
      <c:valAx>
        <c:axId val="798784256"/>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Exposure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680040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2">
        <a:lumMod val="7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E6B951F-084A-4E26-87D4-6D052960E569}">
  <sheetPr/>
  <sheetViews>
    <sheetView zoomScale="11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7023" cy="6289408"/>
    <xdr:graphicFrame macro="">
      <xdr:nvGraphicFramePr>
        <xdr:cNvPr id="2" name="Chart 1">
          <a:extLst>
            <a:ext uri="{FF2B5EF4-FFF2-40B4-BE49-F238E27FC236}">
              <a16:creationId xmlns:a16="http://schemas.microsoft.com/office/drawing/2014/main" id="{BB55F9B1-FF1C-6F36-8416-B6D623871D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3" name="Picture 2">
          <a:extLst xmlns:a="http://schemas.openxmlformats.org/drawingml/2006/main">
            <a:ext uri="{FF2B5EF4-FFF2-40B4-BE49-F238E27FC236}">
              <a16:creationId xmlns:a16="http://schemas.microsoft.com/office/drawing/2014/main" id="{F7DB769C-CAB9-A069-9CBD-6CEA988945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667023" cy="6289408"/>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7837A-E12F-7E4A-9DBF-0BF8EF669DFF}">
  <dimension ref="A1:H24"/>
  <sheetViews>
    <sheetView tabSelected="1" zoomScale="120" zoomScaleNormal="120" workbookViewId="0">
      <selection activeCell="I10" sqref="I10"/>
    </sheetView>
  </sheetViews>
  <sheetFormatPr defaultColWidth="20.85546875" defaultRowHeight="15"/>
  <sheetData>
    <row r="1" spans="1:8" ht="30">
      <c r="A1" s="17" t="s">
        <v>0</v>
      </c>
      <c r="B1" s="18"/>
      <c r="C1" s="18"/>
      <c r="D1" s="18"/>
      <c r="E1" s="18"/>
      <c r="F1" s="18"/>
      <c r="G1" s="18"/>
      <c r="H1" s="18"/>
    </row>
    <row r="2" spans="1:8" ht="18.75">
      <c r="A2" s="19" t="s">
        <v>1</v>
      </c>
      <c r="B2" s="19"/>
      <c r="C2" s="19"/>
      <c r="D2" s="19"/>
      <c r="E2" s="19"/>
      <c r="F2" s="19"/>
      <c r="G2" s="19"/>
      <c r="H2" s="19"/>
    </row>
    <row r="3" spans="1:8" ht="15.75">
      <c r="A3" s="20" t="s">
        <v>2</v>
      </c>
      <c r="B3" s="20"/>
      <c r="C3" s="20"/>
      <c r="D3" s="20"/>
      <c r="E3" s="20"/>
      <c r="F3" s="20"/>
      <c r="G3" s="20"/>
      <c r="H3" s="20"/>
    </row>
    <row r="5" spans="1:8">
      <c r="A5" s="12" t="s">
        <v>3</v>
      </c>
      <c r="B5" s="12"/>
      <c r="C5" s="12"/>
      <c r="D5" s="12"/>
      <c r="E5" s="12"/>
      <c r="F5" s="12"/>
      <c r="G5" s="12"/>
      <c r="H5" s="12"/>
    </row>
    <row r="6" spans="1:8">
      <c r="A6" s="21" t="s">
        <v>4</v>
      </c>
      <c r="B6" s="21"/>
      <c r="C6" s="21"/>
      <c r="D6" s="21"/>
      <c r="E6" s="21"/>
      <c r="F6" s="21"/>
      <c r="G6" s="21"/>
      <c r="H6" s="21"/>
    </row>
    <row r="7" spans="1:8">
      <c r="A7" s="21"/>
      <c r="B7" s="21"/>
      <c r="C7" s="21"/>
      <c r="D7" s="21"/>
      <c r="E7" s="21"/>
      <c r="F7" s="21"/>
      <c r="G7" s="21"/>
      <c r="H7" s="21"/>
    </row>
    <row r="8" spans="1:8">
      <c r="A8" s="21"/>
      <c r="B8" s="21"/>
      <c r="C8" s="21"/>
      <c r="D8" s="21"/>
      <c r="E8" s="21"/>
      <c r="F8" s="21"/>
      <c r="G8" s="21"/>
      <c r="H8" s="21"/>
    </row>
    <row r="9" spans="1:8">
      <c r="A9" s="12" t="s">
        <v>5</v>
      </c>
      <c r="B9" s="12"/>
      <c r="C9" s="12"/>
      <c r="D9" s="12"/>
      <c r="E9" s="12"/>
      <c r="F9" s="12"/>
      <c r="G9" s="12"/>
      <c r="H9" s="12"/>
    </row>
    <row r="10" spans="1:8">
      <c r="A10" s="21" t="s">
        <v>6</v>
      </c>
      <c r="B10" s="21"/>
      <c r="C10" s="21"/>
      <c r="D10" s="21"/>
      <c r="E10" s="21"/>
      <c r="F10" s="21"/>
      <c r="G10" s="21"/>
      <c r="H10" s="21"/>
    </row>
    <row r="11" spans="1:8">
      <c r="A11" s="21"/>
      <c r="B11" s="21"/>
      <c r="C11" s="21"/>
      <c r="D11" s="21"/>
      <c r="E11" s="21"/>
      <c r="F11" s="21"/>
      <c r="G11" s="21"/>
      <c r="H11" s="21"/>
    </row>
    <row r="12" spans="1:8">
      <c r="A12" s="21"/>
      <c r="B12" s="21"/>
      <c r="C12" s="21"/>
      <c r="D12" s="21"/>
      <c r="E12" s="21"/>
      <c r="F12" s="21"/>
      <c r="G12" s="21"/>
      <c r="H12" s="21"/>
    </row>
    <row r="13" spans="1:8">
      <c r="A13" s="12" t="s">
        <v>7</v>
      </c>
      <c r="B13" s="12"/>
      <c r="C13" s="12"/>
      <c r="D13" s="12"/>
      <c r="E13" s="12"/>
      <c r="F13" s="12"/>
      <c r="G13" s="12"/>
      <c r="H13" s="12"/>
    </row>
    <row r="14" spans="1:8">
      <c r="A14" s="13" t="s">
        <v>8</v>
      </c>
      <c r="B14" s="14"/>
      <c r="C14" s="14"/>
      <c r="D14" s="14"/>
      <c r="E14" s="14"/>
      <c r="F14" s="14"/>
      <c r="G14" s="14"/>
      <c r="H14" s="14"/>
    </row>
    <row r="15" spans="1:8">
      <c r="A15" s="14"/>
      <c r="B15" s="14"/>
      <c r="C15" s="14"/>
      <c r="D15" s="14"/>
      <c r="E15" s="14"/>
      <c r="F15" s="14"/>
      <c r="G15" s="14"/>
      <c r="H15" s="14"/>
    </row>
    <row r="16" spans="1:8">
      <c r="A16" s="14"/>
      <c r="B16" s="14"/>
      <c r="C16" s="14"/>
      <c r="D16" s="14"/>
      <c r="E16" s="14"/>
      <c r="F16" s="14"/>
      <c r="G16" s="14"/>
      <c r="H16" s="14"/>
    </row>
    <row r="17" spans="1:8">
      <c r="A17" s="14"/>
      <c r="B17" s="14"/>
      <c r="C17" s="14"/>
      <c r="D17" s="14"/>
      <c r="E17" s="14"/>
      <c r="F17" s="14"/>
      <c r="G17" s="14"/>
      <c r="H17" s="14"/>
    </row>
    <row r="18" spans="1:8">
      <c r="A18" s="14"/>
      <c r="B18" s="14"/>
      <c r="C18" s="14"/>
      <c r="D18" s="14"/>
      <c r="E18" s="14"/>
      <c r="F18" s="14"/>
      <c r="G18" s="14"/>
      <c r="H18" s="14"/>
    </row>
    <row r="19" spans="1:8" ht="34.5" customHeight="1">
      <c r="A19" s="14"/>
      <c r="B19" s="14"/>
      <c r="C19" s="14"/>
      <c r="D19" s="14"/>
      <c r="E19" s="14"/>
      <c r="F19" s="14"/>
      <c r="G19" s="14"/>
      <c r="H19" s="14"/>
    </row>
    <row r="20" spans="1:8">
      <c r="A20" s="12" t="s">
        <v>9</v>
      </c>
      <c r="B20" s="12"/>
      <c r="C20" s="12"/>
      <c r="D20" s="12"/>
      <c r="E20" s="12"/>
      <c r="F20" s="12"/>
      <c r="G20" s="12"/>
      <c r="H20" s="12"/>
    </row>
    <row r="21" spans="1:8">
      <c r="A21" s="15" t="s">
        <v>10</v>
      </c>
      <c r="B21" s="16"/>
      <c r="C21" s="16"/>
      <c r="D21" s="16"/>
      <c r="E21" s="16"/>
      <c r="F21" s="16"/>
      <c r="G21" s="16"/>
      <c r="H21" s="16"/>
    </row>
    <row r="22" spans="1:8">
      <c r="A22" s="16"/>
      <c r="B22" s="16"/>
      <c r="C22" s="16"/>
      <c r="D22" s="16"/>
      <c r="E22" s="16"/>
      <c r="F22" s="16"/>
      <c r="G22" s="16"/>
      <c r="H22" s="16"/>
    </row>
    <row r="23" spans="1:8">
      <c r="A23" s="16"/>
      <c r="B23" s="16"/>
      <c r="C23" s="16"/>
      <c r="D23" s="16"/>
      <c r="E23" s="16"/>
      <c r="F23" s="16"/>
      <c r="G23" s="16"/>
      <c r="H23" s="16"/>
    </row>
    <row r="24" spans="1:8">
      <c r="A24" s="16"/>
      <c r="B24" s="16"/>
      <c r="C24" s="16"/>
      <c r="D24" s="16"/>
      <c r="E24" s="16"/>
      <c r="F24" s="16"/>
      <c r="G24" s="16"/>
      <c r="H24" s="16"/>
    </row>
  </sheetData>
  <mergeCells count="11">
    <mergeCell ref="A13:H13"/>
    <mergeCell ref="A14:H19"/>
    <mergeCell ref="A20:H20"/>
    <mergeCell ref="A21:H24"/>
    <mergeCell ref="A1:H1"/>
    <mergeCell ref="A2:H2"/>
    <mergeCell ref="A3:H3"/>
    <mergeCell ref="A5:H5"/>
    <mergeCell ref="A6:H8"/>
    <mergeCell ref="A9:H9"/>
    <mergeCell ref="A10: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56374-583C-47D4-84AA-FDC6F964C3B1}">
  <dimension ref="A1:P61"/>
  <sheetViews>
    <sheetView zoomScaleNormal="100" workbookViewId="0">
      <pane ySplit="1" topLeftCell="A16" activePane="bottomLeft" state="frozen"/>
      <selection pane="bottomLeft" activeCell="C995" sqref="C995"/>
    </sheetView>
  </sheetViews>
  <sheetFormatPr defaultColWidth="8.85546875" defaultRowHeight="15"/>
  <cols>
    <col min="2" max="2" width="26.7109375" bestFit="1" customWidth="1"/>
    <col min="3" max="3" width="16.85546875" customWidth="1"/>
    <col min="15" max="15" width="13.28515625" customWidth="1"/>
    <col min="16" max="16" width="14" customWidth="1"/>
  </cols>
  <sheetData>
    <row r="1" spans="1:16" ht="60">
      <c r="A1" s="2" t="s">
        <v>11</v>
      </c>
      <c r="B1" s="2" t="s">
        <v>12</v>
      </c>
      <c r="C1" s="2" t="s">
        <v>13</v>
      </c>
      <c r="D1" s="2" t="s">
        <v>14</v>
      </c>
      <c r="E1" s="2" t="s">
        <v>15</v>
      </c>
      <c r="F1" s="2" t="s">
        <v>16</v>
      </c>
      <c r="G1" s="2" t="s">
        <v>17</v>
      </c>
      <c r="H1" s="2" t="s">
        <v>18</v>
      </c>
      <c r="I1" s="2" t="s">
        <v>19</v>
      </c>
      <c r="J1" s="2" t="s">
        <v>20</v>
      </c>
      <c r="K1" s="2" t="s">
        <v>21</v>
      </c>
      <c r="L1" s="2" t="s">
        <v>22</v>
      </c>
      <c r="M1" s="2" t="s">
        <v>23</v>
      </c>
      <c r="N1" s="2" t="s">
        <v>24</v>
      </c>
      <c r="O1" s="3" t="s">
        <v>25</v>
      </c>
      <c r="P1" s="3" t="s">
        <v>26</v>
      </c>
    </row>
    <row r="2" spans="1:16">
      <c r="A2" t="s">
        <v>27</v>
      </c>
      <c r="B2" s="1" t="s">
        <v>28</v>
      </c>
      <c r="C2" s="4">
        <v>2400000</v>
      </c>
      <c r="D2">
        <v>1</v>
      </c>
      <c r="E2" t="s">
        <v>29</v>
      </c>
      <c r="F2" t="s">
        <v>29</v>
      </c>
      <c r="G2" t="s">
        <v>30</v>
      </c>
      <c r="H2">
        <v>2</v>
      </c>
      <c r="I2" t="s">
        <v>31</v>
      </c>
      <c r="J2" t="s">
        <v>29</v>
      </c>
      <c r="K2">
        <v>18</v>
      </c>
      <c r="L2">
        <v>63</v>
      </c>
      <c r="M2">
        <v>3</v>
      </c>
      <c r="N2" t="s">
        <v>29</v>
      </c>
      <c r="O2" t="s">
        <v>30</v>
      </c>
      <c r="P2" t="s">
        <v>31</v>
      </c>
    </row>
    <row r="3" spans="1:16">
      <c r="A3" t="s">
        <v>32</v>
      </c>
      <c r="B3" s="1" t="s">
        <v>33</v>
      </c>
      <c r="C3" s="4">
        <v>180000</v>
      </c>
      <c r="D3">
        <v>2</v>
      </c>
      <c r="E3" t="s">
        <v>31</v>
      </c>
      <c r="F3" t="s">
        <v>31</v>
      </c>
      <c r="G3" t="s">
        <v>34</v>
      </c>
      <c r="H3">
        <v>14</v>
      </c>
      <c r="I3" t="s">
        <v>29</v>
      </c>
      <c r="J3" t="s">
        <v>31</v>
      </c>
      <c r="K3">
        <v>5</v>
      </c>
      <c r="L3">
        <v>88</v>
      </c>
      <c r="M3">
        <v>2</v>
      </c>
      <c r="N3" t="s">
        <v>31</v>
      </c>
      <c r="O3" t="s">
        <v>35</v>
      </c>
      <c r="P3" t="s">
        <v>31</v>
      </c>
    </row>
    <row r="4" spans="1:16">
      <c r="A4" t="s">
        <v>36</v>
      </c>
      <c r="B4" s="1" t="s">
        <v>37</v>
      </c>
      <c r="C4" s="4">
        <v>950000</v>
      </c>
      <c r="D4">
        <v>1</v>
      </c>
      <c r="E4" t="s">
        <v>29</v>
      </c>
      <c r="F4" t="s">
        <v>29</v>
      </c>
      <c r="G4" t="s">
        <v>30</v>
      </c>
      <c r="H4">
        <v>0</v>
      </c>
      <c r="I4" t="s">
        <v>31</v>
      </c>
      <c r="J4" t="s">
        <v>29</v>
      </c>
      <c r="K4">
        <v>24</v>
      </c>
      <c r="L4">
        <v>71</v>
      </c>
      <c r="M4">
        <v>4</v>
      </c>
      <c r="N4" t="s">
        <v>29</v>
      </c>
      <c r="O4" t="s">
        <v>30</v>
      </c>
      <c r="P4" t="s">
        <v>31</v>
      </c>
    </row>
    <row r="5" spans="1:16" ht="30">
      <c r="A5" t="s">
        <v>38</v>
      </c>
      <c r="B5" s="1" t="s">
        <v>39</v>
      </c>
      <c r="C5" s="4">
        <v>320000</v>
      </c>
      <c r="D5">
        <v>4</v>
      </c>
      <c r="E5" t="s">
        <v>31</v>
      </c>
      <c r="F5" t="s">
        <v>31</v>
      </c>
      <c r="G5" t="s">
        <v>35</v>
      </c>
      <c r="H5">
        <v>30</v>
      </c>
      <c r="I5" t="s">
        <v>29</v>
      </c>
      <c r="J5" t="s">
        <v>31</v>
      </c>
      <c r="K5">
        <v>-3</v>
      </c>
      <c r="L5">
        <v>95</v>
      </c>
      <c r="M5">
        <v>1</v>
      </c>
      <c r="N5" t="s">
        <v>31</v>
      </c>
      <c r="O5" t="s">
        <v>35</v>
      </c>
      <c r="P5" t="s">
        <v>31</v>
      </c>
    </row>
    <row r="6" spans="1:16">
      <c r="A6" t="s">
        <v>40</v>
      </c>
      <c r="B6" s="1" t="s">
        <v>41</v>
      </c>
      <c r="C6" s="4">
        <v>85000</v>
      </c>
      <c r="D6">
        <v>6</v>
      </c>
      <c r="E6" t="s">
        <v>31</v>
      </c>
      <c r="F6" t="s">
        <v>31</v>
      </c>
      <c r="G6" t="s">
        <v>35</v>
      </c>
      <c r="H6">
        <v>45</v>
      </c>
      <c r="I6" t="s">
        <v>29</v>
      </c>
      <c r="J6" t="s">
        <v>31</v>
      </c>
      <c r="K6">
        <v>-8</v>
      </c>
      <c r="L6">
        <v>97</v>
      </c>
      <c r="M6">
        <v>1</v>
      </c>
      <c r="N6" t="s">
        <v>31</v>
      </c>
      <c r="O6" t="s">
        <v>35</v>
      </c>
      <c r="P6" t="s">
        <v>31</v>
      </c>
    </row>
    <row r="7" spans="1:16">
      <c r="A7" t="s">
        <v>42</v>
      </c>
      <c r="B7" s="1" t="s">
        <v>43</v>
      </c>
      <c r="C7" s="4">
        <v>1100000</v>
      </c>
      <c r="D7">
        <v>1</v>
      </c>
      <c r="E7" t="s">
        <v>29</v>
      </c>
      <c r="F7" t="s">
        <v>29</v>
      </c>
      <c r="G7" t="s">
        <v>30</v>
      </c>
      <c r="H7">
        <v>5</v>
      </c>
      <c r="I7" t="s">
        <v>31</v>
      </c>
      <c r="J7" t="s">
        <v>29</v>
      </c>
      <c r="K7">
        <v>31</v>
      </c>
      <c r="L7">
        <v>58</v>
      </c>
      <c r="M7">
        <v>4</v>
      </c>
      <c r="N7" t="s">
        <v>29</v>
      </c>
      <c r="O7" t="s">
        <v>30</v>
      </c>
      <c r="P7" t="s">
        <v>31</v>
      </c>
    </row>
    <row r="8" spans="1:16">
      <c r="A8" t="s">
        <v>44</v>
      </c>
      <c r="B8" t="s">
        <v>45</v>
      </c>
      <c r="C8" s="4">
        <v>430000</v>
      </c>
      <c r="D8">
        <v>2</v>
      </c>
      <c r="E8" t="s">
        <v>31</v>
      </c>
      <c r="F8" t="s">
        <v>31</v>
      </c>
      <c r="G8" t="s">
        <v>34</v>
      </c>
      <c r="H8">
        <v>10</v>
      </c>
      <c r="I8" t="s">
        <v>31</v>
      </c>
      <c r="J8" t="s">
        <v>29</v>
      </c>
      <c r="K8">
        <v>12</v>
      </c>
      <c r="L8">
        <v>82</v>
      </c>
      <c r="M8">
        <v>2</v>
      </c>
      <c r="N8" t="s">
        <v>29</v>
      </c>
      <c r="O8" t="s">
        <v>34</v>
      </c>
      <c r="P8" t="s">
        <v>31</v>
      </c>
    </row>
    <row r="9" spans="1:16">
      <c r="A9" t="s">
        <v>46</v>
      </c>
      <c r="B9" t="s">
        <v>47</v>
      </c>
      <c r="C9" s="4">
        <v>670000</v>
      </c>
      <c r="D9">
        <v>1</v>
      </c>
      <c r="E9" t="s">
        <v>29</v>
      </c>
      <c r="F9" t="s">
        <v>31</v>
      </c>
      <c r="G9" t="s">
        <v>30</v>
      </c>
      <c r="H9">
        <v>7</v>
      </c>
      <c r="I9" t="s">
        <v>31</v>
      </c>
      <c r="J9" t="s">
        <v>29</v>
      </c>
      <c r="K9">
        <v>19</v>
      </c>
      <c r="L9">
        <v>74</v>
      </c>
      <c r="M9">
        <v>5</v>
      </c>
      <c r="N9" t="s">
        <v>29</v>
      </c>
      <c r="O9" t="s">
        <v>34</v>
      </c>
      <c r="P9" t="s">
        <v>31</v>
      </c>
    </row>
    <row r="10" spans="1:16">
      <c r="A10" t="s">
        <v>48</v>
      </c>
      <c r="B10" t="s">
        <v>49</v>
      </c>
      <c r="C10" s="4">
        <v>22000</v>
      </c>
      <c r="D10">
        <v>5</v>
      </c>
      <c r="E10" t="s">
        <v>31</v>
      </c>
      <c r="F10" t="s">
        <v>31</v>
      </c>
      <c r="G10" t="s">
        <v>35</v>
      </c>
      <c r="H10">
        <v>60</v>
      </c>
      <c r="I10" t="s">
        <v>29</v>
      </c>
      <c r="J10" t="s">
        <v>31</v>
      </c>
      <c r="K10">
        <v>2</v>
      </c>
      <c r="L10">
        <v>94</v>
      </c>
      <c r="M10">
        <v>1</v>
      </c>
      <c r="N10" t="s">
        <v>31</v>
      </c>
      <c r="O10" t="s">
        <v>35</v>
      </c>
      <c r="P10" t="s">
        <v>31</v>
      </c>
    </row>
    <row r="11" spans="1:16">
      <c r="A11" t="s">
        <v>50</v>
      </c>
      <c r="B11" t="s">
        <v>51</v>
      </c>
      <c r="C11" s="4">
        <v>780000</v>
      </c>
      <c r="D11">
        <v>2</v>
      </c>
      <c r="E11" t="s">
        <v>31</v>
      </c>
      <c r="F11" t="s">
        <v>29</v>
      </c>
      <c r="G11" t="s">
        <v>30</v>
      </c>
      <c r="H11">
        <v>3</v>
      </c>
      <c r="I11" t="s">
        <v>31</v>
      </c>
      <c r="J11" t="s">
        <v>29</v>
      </c>
      <c r="K11">
        <v>15</v>
      </c>
      <c r="L11">
        <v>69</v>
      </c>
      <c r="M11">
        <v>3</v>
      </c>
      <c r="N11" t="s">
        <v>29</v>
      </c>
      <c r="O11" t="s">
        <v>34</v>
      </c>
      <c r="P11" t="s">
        <v>31</v>
      </c>
    </row>
    <row r="12" spans="1:16">
      <c r="A12" t="s">
        <v>52</v>
      </c>
      <c r="B12" t="s">
        <v>53</v>
      </c>
      <c r="C12" s="4">
        <v>140000</v>
      </c>
      <c r="D12">
        <v>3</v>
      </c>
      <c r="E12" t="s">
        <v>31</v>
      </c>
      <c r="F12" t="s">
        <v>31</v>
      </c>
      <c r="G12" t="s">
        <v>34</v>
      </c>
      <c r="H12">
        <v>20</v>
      </c>
      <c r="I12" t="s">
        <v>29</v>
      </c>
      <c r="J12" t="s">
        <v>31</v>
      </c>
      <c r="K12">
        <v>7</v>
      </c>
      <c r="L12">
        <v>91</v>
      </c>
      <c r="M12">
        <v>1</v>
      </c>
      <c r="N12" t="s">
        <v>31</v>
      </c>
      <c r="O12" t="s">
        <v>35</v>
      </c>
      <c r="P12" t="s">
        <v>31</v>
      </c>
    </row>
    <row r="13" spans="1:16">
      <c r="A13" t="s">
        <v>54</v>
      </c>
      <c r="B13" t="s">
        <v>55</v>
      </c>
      <c r="C13" s="4">
        <v>560000</v>
      </c>
      <c r="D13">
        <v>1</v>
      </c>
      <c r="E13" t="s">
        <v>29</v>
      </c>
      <c r="F13" t="s">
        <v>31</v>
      </c>
      <c r="G13" t="s">
        <v>34</v>
      </c>
      <c r="H13">
        <v>8</v>
      </c>
      <c r="I13" t="s">
        <v>31</v>
      </c>
      <c r="J13" t="s">
        <v>29</v>
      </c>
      <c r="K13">
        <v>22</v>
      </c>
      <c r="L13">
        <v>77</v>
      </c>
      <c r="M13">
        <v>2</v>
      </c>
      <c r="N13" t="s">
        <v>29</v>
      </c>
      <c r="O13" t="s">
        <v>34</v>
      </c>
      <c r="P13" t="s">
        <v>31</v>
      </c>
    </row>
    <row r="14" spans="1:16">
      <c r="A14" t="s">
        <v>56</v>
      </c>
      <c r="B14" t="s">
        <v>57</v>
      </c>
      <c r="C14" s="4">
        <v>290000</v>
      </c>
      <c r="D14">
        <v>2</v>
      </c>
      <c r="E14" t="s">
        <v>31</v>
      </c>
      <c r="F14" t="s">
        <v>29</v>
      </c>
      <c r="G14" t="s">
        <v>30</v>
      </c>
      <c r="H14">
        <v>4</v>
      </c>
      <c r="I14" t="s">
        <v>31</v>
      </c>
      <c r="J14" t="s">
        <v>29</v>
      </c>
      <c r="K14">
        <v>10</v>
      </c>
      <c r="L14">
        <v>85</v>
      </c>
      <c r="M14">
        <v>1</v>
      </c>
      <c r="N14" t="s">
        <v>29</v>
      </c>
      <c r="O14" t="s">
        <v>34</v>
      </c>
      <c r="P14" t="s">
        <v>31</v>
      </c>
    </row>
    <row r="15" spans="1:16">
      <c r="A15" t="s">
        <v>58</v>
      </c>
      <c r="B15" t="s">
        <v>59</v>
      </c>
      <c r="C15" s="4">
        <v>48000</v>
      </c>
      <c r="D15">
        <v>4</v>
      </c>
      <c r="E15" t="s">
        <v>31</v>
      </c>
      <c r="F15" t="s">
        <v>31</v>
      </c>
      <c r="G15" t="s">
        <v>35</v>
      </c>
      <c r="H15">
        <v>35</v>
      </c>
      <c r="I15" t="s">
        <v>29</v>
      </c>
      <c r="J15" t="s">
        <v>31</v>
      </c>
      <c r="K15">
        <v>1</v>
      </c>
      <c r="L15">
        <v>96</v>
      </c>
      <c r="M15">
        <v>3</v>
      </c>
      <c r="N15" t="s">
        <v>31</v>
      </c>
      <c r="O15" t="s">
        <v>35</v>
      </c>
      <c r="P15" t="s">
        <v>31</v>
      </c>
    </row>
    <row r="16" spans="1:16">
      <c r="A16" t="s">
        <v>60</v>
      </c>
      <c r="B16" t="s">
        <v>61</v>
      </c>
      <c r="C16" s="4">
        <v>1800000</v>
      </c>
      <c r="D16">
        <v>1</v>
      </c>
      <c r="E16" t="s">
        <v>29</v>
      </c>
      <c r="F16" t="s">
        <v>29</v>
      </c>
      <c r="G16" t="s">
        <v>30</v>
      </c>
      <c r="H16">
        <v>1</v>
      </c>
      <c r="I16" t="s">
        <v>31</v>
      </c>
      <c r="J16" t="s">
        <v>29</v>
      </c>
      <c r="K16">
        <v>28</v>
      </c>
      <c r="L16">
        <v>61</v>
      </c>
      <c r="M16">
        <v>4</v>
      </c>
      <c r="N16" t="s">
        <v>29</v>
      </c>
      <c r="O16" t="s">
        <v>30</v>
      </c>
      <c r="P16" t="s">
        <v>31</v>
      </c>
    </row>
    <row r="17" spans="1:16">
      <c r="A17" t="s">
        <v>62</v>
      </c>
      <c r="B17" t="s">
        <v>63</v>
      </c>
      <c r="C17">
        <v>2100000</v>
      </c>
      <c r="D17">
        <v>1</v>
      </c>
      <c r="E17" t="s">
        <v>29</v>
      </c>
      <c r="F17" t="s">
        <v>29</v>
      </c>
      <c r="G17" t="s">
        <v>30</v>
      </c>
      <c r="H17">
        <v>1</v>
      </c>
      <c r="I17" t="s">
        <v>31</v>
      </c>
      <c r="J17" t="s">
        <v>29</v>
      </c>
      <c r="K17">
        <v>22</v>
      </c>
      <c r="L17">
        <v>64</v>
      </c>
      <c r="M17">
        <v>4</v>
      </c>
      <c r="N17" t="s">
        <v>29</v>
      </c>
      <c r="O17" t="s">
        <v>30</v>
      </c>
      <c r="P17" t="s">
        <v>31</v>
      </c>
    </row>
    <row r="18" spans="1:16">
      <c r="A18" t="s">
        <v>64</v>
      </c>
      <c r="B18" t="s">
        <v>65</v>
      </c>
      <c r="C18">
        <v>1400000</v>
      </c>
      <c r="D18">
        <v>1</v>
      </c>
      <c r="E18" t="s">
        <v>29</v>
      </c>
      <c r="F18" t="s">
        <v>29</v>
      </c>
      <c r="G18" t="s">
        <v>30</v>
      </c>
      <c r="H18">
        <v>3</v>
      </c>
      <c r="I18" t="s">
        <v>31</v>
      </c>
      <c r="J18" t="s">
        <v>29</v>
      </c>
      <c r="K18">
        <v>19</v>
      </c>
      <c r="L18">
        <v>67</v>
      </c>
      <c r="M18">
        <v>5</v>
      </c>
      <c r="N18" t="s">
        <v>29</v>
      </c>
      <c r="O18" t="s">
        <v>30</v>
      </c>
      <c r="P18" t="s">
        <v>31</v>
      </c>
    </row>
    <row r="19" spans="1:16">
      <c r="A19" t="s">
        <v>66</v>
      </c>
      <c r="B19" t="s">
        <v>67</v>
      </c>
      <c r="C19">
        <v>890000</v>
      </c>
      <c r="D19">
        <v>1</v>
      </c>
      <c r="E19" t="s">
        <v>29</v>
      </c>
      <c r="F19" t="s">
        <v>29</v>
      </c>
      <c r="G19" t="s">
        <v>30</v>
      </c>
      <c r="H19">
        <v>4</v>
      </c>
      <c r="I19" t="s">
        <v>31</v>
      </c>
      <c r="J19" t="s">
        <v>29</v>
      </c>
      <c r="K19">
        <v>26</v>
      </c>
      <c r="L19">
        <v>62</v>
      </c>
      <c r="M19">
        <v>4</v>
      </c>
      <c r="N19" t="s">
        <v>29</v>
      </c>
      <c r="O19" t="s">
        <v>30</v>
      </c>
      <c r="P19" t="s">
        <v>31</v>
      </c>
    </row>
    <row r="20" spans="1:16">
      <c r="A20" t="s">
        <v>68</v>
      </c>
      <c r="B20" t="s">
        <v>69</v>
      </c>
      <c r="C20">
        <v>650000</v>
      </c>
      <c r="D20">
        <v>2</v>
      </c>
      <c r="E20" t="s">
        <v>31</v>
      </c>
      <c r="F20" t="s">
        <v>31</v>
      </c>
      <c r="G20" t="s">
        <v>30</v>
      </c>
      <c r="H20">
        <v>8</v>
      </c>
      <c r="I20" t="s">
        <v>31</v>
      </c>
      <c r="J20" t="s">
        <v>29</v>
      </c>
      <c r="K20">
        <v>14</v>
      </c>
      <c r="L20">
        <v>75</v>
      </c>
      <c r="M20">
        <v>2</v>
      </c>
      <c r="N20" t="s">
        <v>29</v>
      </c>
      <c r="O20" t="s">
        <v>34</v>
      </c>
      <c r="P20" t="s">
        <v>31</v>
      </c>
    </row>
    <row r="21" spans="1:16">
      <c r="A21" t="s">
        <v>70</v>
      </c>
      <c r="B21" t="s">
        <v>71</v>
      </c>
      <c r="C21">
        <v>720000</v>
      </c>
      <c r="D21">
        <v>1</v>
      </c>
      <c r="E21" t="s">
        <v>29</v>
      </c>
      <c r="F21" t="s">
        <v>31</v>
      </c>
      <c r="G21" t="s">
        <v>30</v>
      </c>
      <c r="H21">
        <v>6</v>
      </c>
      <c r="I21" t="s">
        <v>31</v>
      </c>
      <c r="J21" t="s">
        <v>29</v>
      </c>
      <c r="K21">
        <v>18</v>
      </c>
      <c r="L21">
        <v>70</v>
      </c>
      <c r="M21">
        <v>4</v>
      </c>
      <c r="N21" t="s">
        <v>29</v>
      </c>
      <c r="O21" t="s">
        <v>34</v>
      </c>
      <c r="P21" t="s">
        <v>31</v>
      </c>
    </row>
    <row r="22" spans="1:16">
      <c r="A22" t="s">
        <v>72</v>
      </c>
      <c r="B22" t="s">
        <v>73</v>
      </c>
      <c r="C22">
        <v>380000</v>
      </c>
      <c r="D22">
        <v>2</v>
      </c>
      <c r="E22" t="s">
        <v>31</v>
      </c>
      <c r="F22" t="s">
        <v>31</v>
      </c>
      <c r="G22" t="s">
        <v>34</v>
      </c>
      <c r="H22">
        <v>12</v>
      </c>
      <c r="I22" t="s">
        <v>31</v>
      </c>
      <c r="J22" t="s">
        <v>29</v>
      </c>
      <c r="K22">
        <v>11</v>
      </c>
      <c r="L22">
        <v>83</v>
      </c>
      <c r="M22">
        <v>1</v>
      </c>
      <c r="N22" t="s">
        <v>29</v>
      </c>
      <c r="O22" t="s">
        <v>34</v>
      </c>
      <c r="P22" t="s">
        <v>31</v>
      </c>
    </row>
    <row r="23" spans="1:16">
      <c r="A23" t="s">
        <v>74</v>
      </c>
      <c r="B23" t="s">
        <v>75</v>
      </c>
      <c r="C23">
        <v>540000</v>
      </c>
      <c r="D23">
        <v>1</v>
      </c>
      <c r="E23" t="s">
        <v>29</v>
      </c>
      <c r="F23" t="s">
        <v>31</v>
      </c>
      <c r="G23" t="s">
        <v>30</v>
      </c>
      <c r="H23">
        <v>5</v>
      </c>
      <c r="I23" t="s">
        <v>31</v>
      </c>
      <c r="J23" t="s">
        <v>29</v>
      </c>
      <c r="K23">
        <v>21</v>
      </c>
      <c r="L23">
        <v>72</v>
      </c>
      <c r="M23">
        <v>3</v>
      </c>
      <c r="N23" t="s">
        <v>31</v>
      </c>
      <c r="O23" t="s">
        <v>34</v>
      </c>
      <c r="P23" t="s">
        <v>31</v>
      </c>
    </row>
    <row r="24" spans="1:16">
      <c r="A24" t="s">
        <v>76</v>
      </c>
      <c r="B24" t="s">
        <v>77</v>
      </c>
      <c r="C24">
        <v>95000</v>
      </c>
      <c r="D24">
        <v>3</v>
      </c>
      <c r="E24" t="s">
        <v>31</v>
      </c>
      <c r="F24" t="s">
        <v>31</v>
      </c>
      <c r="G24" t="s">
        <v>34</v>
      </c>
      <c r="H24">
        <v>25</v>
      </c>
      <c r="I24" t="s">
        <v>29</v>
      </c>
      <c r="J24" t="s">
        <v>31</v>
      </c>
      <c r="L24">
        <v>90</v>
      </c>
      <c r="M24">
        <v>2</v>
      </c>
      <c r="N24" t="s">
        <v>31</v>
      </c>
      <c r="O24" t="s">
        <v>35</v>
      </c>
      <c r="P24" t="s">
        <v>31</v>
      </c>
    </row>
    <row r="25" spans="1:16">
      <c r="A25" t="s">
        <v>78</v>
      </c>
      <c r="B25" t="s">
        <v>79</v>
      </c>
      <c r="C25">
        <v>210000</v>
      </c>
      <c r="D25">
        <v>2</v>
      </c>
      <c r="E25" t="s">
        <v>31</v>
      </c>
      <c r="F25" t="s">
        <v>31</v>
      </c>
      <c r="G25" t="s">
        <v>34</v>
      </c>
      <c r="H25">
        <v>18</v>
      </c>
      <c r="I25" t="s">
        <v>31</v>
      </c>
      <c r="J25" t="s">
        <v>29</v>
      </c>
      <c r="K25">
        <v>8</v>
      </c>
      <c r="L25">
        <v>85</v>
      </c>
      <c r="M25">
        <v>1</v>
      </c>
      <c r="N25" t="s">
        <v>31</v>
      </c>
      <c r="O25" t="s">
        <v>34</v>
      </c>
      <c r="P25" t="s">
        <v>31</v>
      </c>
    </row>
    <row r="26" spans="1:16">
      <c r="A26" t="s">
        <v>80</v>
      </c>
      <c r="B26" t="s">
        <v>81</v>
      </c>
      <c r="C26">
        <v>1650000</v>
      </c>
      <c r="D26">
        <v>1</v>
      </c>
      <c r="E26" t="s">
        <v>29</v>
      </c>
      <c r="F26" t="s">
        <v>29</v>
      </c>
      <c r="G26" t="s">
        <v>30</v>
      </c>
      <c r="H26">
        <v>2</v>
      </c>
      <c r="I26" t="s">
        <v>31</v>
      </c>
      <c r="J26" t="s">
        <v>29</v>
      </c>
      <c r="K26">
        <v>31</v>
      </c>
      <c r="L26">
        <v>59</v>
      </c>
      <c r="M26">
        <v>4</v>
      </c>
      <c r="N26" t="s">
        <v>29</v>
      </c>
      <c r="O26" t="s">
        <v>30</v>
      </c>
      <c r="P26" t="s">
        <v>31</v>
      </c>
    </row>
    <row r="27" spans="1:16">
      <c r="A27" t="s">
        <v>82</v>
      </c>
      <c r="B27" t="s">
        <v>83</v>
      </c>
      <c r="C27">
        <v>175000</v>
      </c>
      <c r="D27">
        <v>3</v>
      </c>
      <c r="E27" t="s">
        <v>31</v>
      </c>
      <c r="F27" t="s">
        <v>31</v>
      </c>
      <c r="G27" t="s">
        <v>35</v>
      </c>
      <c r="H27">
        <v>28</v>
      </c>
      <c r="I27" t="s">
        <v>29</v>
      </c>
      <c r="J27" t="s">
        <v>31</v>
      </c>
      <c r="L27">
        <v>92</v>
      </c>
      <c r="M27">
        <v>1</v>
      </c>
      <c r="N27" t="s">
        <v>31</v>
      </c>
      <c r="O27" t="s">
        <v>35</v>
      </c>
      <c r="P27" t="s">
        <v>31</v>
      </c>
    </row>
    <row r="28" spans="1:16">
      <c r="A28" t="s">
        <v>84</v>
      </c>
      <c r="B28" t="s">
        <v>85</v>
      </c>
      <c r="C28">
        <v>460000</v>
      </c>
      <c r="D28">
        <v>1</v>
      </c>
      <c r="E28" t="s">
        <v>29</v>
      </c>
      <c r="F28" t="s">
        <v>31</v>
      </c>
      <c r="G28" t="s">
        <v>34</v>
      </c>
      <c r="H28">
        <v>9</v>
      </c>
      <c r="I28" t="s">
        <v>31</v>
      </c>
      <c r="J28" t="s">
        <v>29</v>
      </c>
      <c r="K28">
        <v>16</v>
      </c>
      <c r="L28">
        <v>78</v>
      </c>
      <c r="M28">
        <v>3</v>
      </c>
      <c r="N28" t="s">
        <v>29</v>
      </c>
      <c r="O28" t="s">
        <v>34</v>
      </c>
      <c r="P28" t="s">
        <v>31</v>
      </c>
    </row>
    <row r="29" spans="1:16">
      <c r="A29" t="s">
        <v>86</v>
      </c>
      <c r="B29" t="s">
        <v>87</v>
      </c>
      <c r="C29">
        <v>830000</v>
      </c>
      <c r="D29">
        <v>2</v>
      </c>
      <c r="E29" t="s">
        <v>31</v>
      </c>
      <c r="F29" t="s">
        <v>29</v>
      </c>
      <c r="G29" t="s">
        <v>30</v>
      </c>
      <c r="H29">
        <v>4</v>
      </c>
      <c r="I29" t="s">
        <v>31</v>
      </c>
      <c r="J29" t="s">
        <v>29</v>
      </c>
      <c r="K29">
        <v>20</v>
      </c>
      <c r="L29">
        <v>68</v>
      </c>
      <c r="M29">
        <v>4</v>
      </c>
      <c r="N29" t="s">
        <v>29</v>
      </c>
      <c r="O29" t="s">
        <v>34</v>
      </c>
      <c r="P29" t="s">
        <v>31</v>
      </c>
    </row>
    <row r="30" spans="1:16">
      <c r="A30" t="s">
        <v>88</v>
      </c>
      <c r="B30" t="s">
        <v>89</v>
      </c>
      <c r="C30">
        <v>390000</v>
      </c>
      <c r="D30">
        <v>1</v>
      </c>
      <c r="E30" t="s">
        <v>29</v>
      </c>
      <c r="F30" t="s">
        <v>31</v>
      </c>
      <c r="G30" t="s">
        <v>30</v>
      </c>
      <c r="H30">
        <v>7</v>
      </c>
      <c r="I30" t="s">
        <v>31</v>
      </c>
      <c r="J30" t="s">
        <v>29</v>
      </c>
      <c r="K30">
        <v>17</v>
      </c>
      <c r="L30">
        <v>74</v>
      </c>
      <c r="M30">
        <v>5</v>
      </c>
      <c r="N30" t="s">
        <v>31</v>
      </c>
      <c r="O30" t="s">
        <v>34</v>
      </c>
      <c r="P30" t="s">
        <v>31</v>
      </c>
    </row>
    <row r="31" spans="1:16">
      <c r="A31" t="s">
        <v>90</v>
      </c>
      <c r="B31" t="s">
        <v>91</v>
      </c>
      <c r="C31">
        <v>18000</v>
      </c>
      <c r="D31">
        <v>6</v>
      </c>
      <c r="E31" t="s">
        <v>31</v>
      </c>
      <c r="F31" t="s">
        <v>31</v>
      </c>
      <c r="G31" t="s">
        <v>35</v>
      </c>
      <c r="H31">
        <v>90</v>
      </c>
      <c r="I31" t="s">
        <v>29</v>
      </c>
      <c r="J31" t="s">
        <v>31</v>
      </c>
      <c r="K31">
        <v>1</v>
      </c>
      <c r="L31">
        <v>98</v>
      </c>
      <c r="M31">
        <v>1</v>
      </c>
      <c r="N31" t="s">
        <v>31</v>
      </c>
      <c r="O31" t="s">
        <v>35</v>
      </c>
      <c r="P31" t="s">
        <v>31</v>
      </c>
    </row>
    <row r="32" spans="1:16">
      <c r="A32" t="s">
        <v>92</v>
      </c>
      <c r="B32" t="s">
        <v>93</v>
      </c>
      <c r="C32">
        <v>1250000</v>
      </c>
      <c r="D32">
        <v>1</v>
      </c>
      <c r="E32" t="s">
        <v>29</v>
      </c>
      <c r="F32" t="s">
        <v>29</v>
      </c>
      <c r="G32" t="s">
        <v>30</v>
      </c>
      <c r="H32">
        <v>3</v>
      </c>
      <c r="I32" t="s">
        <v>31</v>
      </c>
      <c r="J32" t="s">
        <v>29</v>
      </c>
      <c r="K32">
        <v>24</v>
      </c>
      <c r="L32">
        <v>63</v>
      </c>
      <c r="M32">
        <v>4</v>
      </c>
      <c r="N32" t="s">
        <v>29</v>
      </c>
      <c r="O32" t="s">
        <v>30</v>
      </c>
      <c r="P32" t="s">
        <v>31</v>
      </c>
    </row>
    <row r="33" spans="1:16">
      <c r="A33" t="s">
        <v>94</v>
      </c>
      <c r="B33" t="s">
        <v>95</v>
      </c>
      <c r="C33">
        <v>145000</v>
      </c>
      <c r="D33">
        <v>2</v>
      </c>
      <c r="E33" t="s">
        <v>31</v>
      </c>
      <c r="F33" t="s">
        <v>31</v>
      </c>
      <c r="G33" t="s">
        <v>34</v>
      </c>
      <c r="H33">
        <v>20</v>
      </c>
      <c r="I33" t="s">
        <v>31</v>
      </c>
      <c r="J33" t="s">
        <v>31</v>
      </c>
      <c r="K33">
        <v>6</v>
      </c>
      <c r="L33">
        <v>87</v>
      </c>
      <c r="M33">
        <v>2</v>
      </c>
      <c r="N33" t="s">
        <v>31</v>
      </c>
      <c r="O33" t="s">
        <v>34</v>
      </c>
      <c r="P33" t="s">
        <v>31</v>
      </c>
    </row>
    <row r="34" spans="1:16">
      <c r="A34" t="s">
        <v>96</v>
      </c>
      <c r="B34" t="s">
        <v>97</v>
      </c>
      <c r="C34">
        <v>280000</v>
      </c>
      <c r="D34">
        <v>4</v>
      </c>
      <c r="E34" t="s">
        <v>31</v>
      </c>
      <c r="F34" t="s">
        <v>31</v>
      </c>
      <c r="G34" t="s">
        <v>35</v>
      </c>
      <c r="H34">
        <v>35</v>
      </c>
      <c r="I34" t="s">
        <v>29</v>
      </c>
      <c r="J34" t="s">
        <v>31</v>
      </c>
      <c r="K34">
        <v>-2</v>
      </c>
      <c r="L34">
        <v>94</v>
      </c>
      <c r="M34">
        <v>1</v>
      </c>
      <c r="N34" t="s">
        <v>31</v>
      </c>
      <c r="O34" t="s">
        <v>35</v>
      </c>
      <c r="P34" t="s">
        <v>31</v>
      </c>
    </row>
    <row r="35" spans="1:16">
      <c r="A35" t="s">
        <v>98</v>
      </c>
      <c r="B35" t="s">
        <v>99</v>
      </c>
      <c r="C35">
        <v>960000</v>
      </c>
      <c r="D35">
        <v>1</v>
      </c>
      <c r="E35" t="s">
        <v>29</v>
      </c>
      <c r="F35" t="s">
        <v>29</v>
      </c>
      <c r="G35" t="s">
        <v>30</v>
      </c>
      <c r="H35">
        <v>2</v>
      </c>
      <c r="I35" t="s">
        <v>31</v>
      </c>
      <c r="J35" t="s">
        <v>29</v>
      </c>
      <c r="K35">
        <v>27</v>
      </c>
      <c r="L35">
        <v>61</v>
      </c>
      <c r="M35">
        <v>4</v>
      </c>
      <c r="N35" t="s">
        <v>29</v>
      </c>
      <c r="O35" t="s">
        <v>30</v>
      </c>
      <c r="P35" t="s">
        <v>31</v>
      </c>
    </row>
    <row r="36" spans="1:16">
      <c r="A36" t="s">
        <v>100</v>
      </c>
      <c r="B36" t="s">
        <v>101</v>
      </c>
      <c r="C36">
        <v>710000</v>
      </c>
      <c r="D36">
        <v>1</v>
      </c>
      <c r="E36" t="s">
        <v>29</v>
      </c>
      <c r="F36" t="s">
        <v>31</v>
      </c>
      <c r="G36" t="s">
        <v>30</v>
      </c>
      <c r="H36">
        <v>6</v>
      </c>
      <c r="I36" t="s">
        <v>31</v>
      </c>
      <c r="J36" t="s">
        <v>29</v>
      </c>
      <c r="L36">
        <v>73</v>
      </c>
      <c r="M36">
        <v>3</v>
      </c>
      <c r="N36" t="s">
        <v>29</v>
      </c>
      <c r="O36" t="s">
        <v>34</v>
      </c>
      <c r="P36" t="s">
        <v>31</v>
      </c>
    </row>
    <row r="37" spans="1:16">
      <c r="A37" t="s">
        <v>102</v>
      </c>
      <c r="B37" t="s">
        <v>103</v>
      </c>
      <c r="C37">
        <v>125000</v>
      </c>
      <c r="D37">
        <v>3</v>
      </c>
      <c r="E37" t="s">
        <v>31</v>
      </c>
      <c r="F37" t="s">
        <v>31</v>
      </c>
      <c r="G37" t="s">
        <v>34</v>
      </c>
      <c r="H37">
        <v>22</v>
      </c>
      <c r="I37" t="s">
        <v>29</v>
      </c>
      <c r="J37" t="s">
        <v>31</v>
      </c>
      <c r="K37">
        <v>5</v>
      </c>
      <c r="L37">
        <v>91</v>
      </c>
      <c r="M37">
        <v>1</v>
      </c>
      <c r="N37" t="s">
        <v>31</v>
      </c>
      <c r="O37" t="s">
        <v>35</v>
      </c>
      <c r="P37" t="s">
        <v>31</v>
      </c>
    </row>
    <row r="38" spans="1:16">
      <c r="A38" t="s">
        <v>104</v>
      </c>
      <c r="B38" t="s">
        <v>105</v>
      </c>
      <c r="C38">
        <v>1950000</v>
      </c>
      <c r="D38">
        <v>1</v>
      </c>
      <c r="E38" t="s">
        <v>29</v>
      </c>
      <c r="F38" t="s">
        <v>29</v>
      </c>
      <c r="G38" t="s">
        <v>30</v>
      </c>
      <c r="H38">
        <v>1</v>
      </c>
      <c r="I38" t="s">
        <v>31</v>
      </c>
      <c r="J38" t="s">
        <v>29</v>
      </c>
      <c r="K38">
        <v>29</v>
      </c>
      <c r="L38">
        <v>60</v>
      </c>
      <c r="M38">
        <v>4</v>
      </c>
      <c r="N38" t="s">
        <v>29</v>
      </c>
      <c r="O38" t="s">
        <v>30</v>
      </c>
      <c r="P38" t="s">
        <v>31</v>
      </c>
    </row>
    <row r="39" spans="1:16">
      <c r="A39" t="s">
        <v>106</v>
      </c>
      <c r="B39" t="s">
        <v>107</v>
      </c>
      <c r="C39">
        <v>670000</v>
      </c>
      <c r="D39">
        <v>2</v>
      </c>
      <c r="E39" t="s">
        <v>31</v>
      </c>
      <c r="F39" t="s">
        <v>29</v>
      </c>
      <c r="G39" t="s">
        <v>30</v>
      </c>
      <c r="H39">
        <v>5</v>
      </c>
      <c r="I39" t="s">
        <v>31</v>
      </c>
      <c r="J39" t="s">
        <v>29</v>
      </c>
      <c r="K39">
        <v>13</v>
      </c>
      <c r="L39">
        <v>76</v>
      </c>
      <c r="M39">
        <v>2</v>
      </c>
      <c r="N39" t="s">
        <v>29</v>
      </c>
      <c r="O39" t="s">
        <v>34</v>
      </c>
      <c r="P39" t="s">
        <v>31</v>
      </c>
    </row>
    <row r="40" spans="1:16">
      <c r="A40" t="s">
        <v>108</v>
      </c>
      <c r="B40" t="s">
        <v>109</v>
      </c>
      <c r="C40">
        <v>430000</v>
      </c>
      <c r="D40">
        <v>3</v>
      </c>
      <c r="E40" t="s">
        <v>31</v>
      </c>
      <c r="F40" t="s">
        <v>31</v>
      </c>
      <c r="G40" t="s">
        <v>34</v>
      </c>
      <c r="H40">
        <v>15</v>
      </c>
      <c r="I40" t="s">
        <v>31</v>
      </c>
      <c r="J40" t="s">
        <v>31</v>
      </c>
      <c r="K40">
        <v>9</v>
      </c>
      <c r="L40">
        <v>84</v>
      </c>
      <c r="M40">
        <v>1</v>
      </c>
      <c r="N40" t="s">
        <v>31</v>
      </c>
      <c r="O40" t="s">
        <v>34</v>
      </c>
      <c r="P40" t="s">
        <v>31</v>
      </c>
    </row>
    <row r="41" spans="1:16">
      <c r="A41" t="s">
        <v>110</v>
      </c>
      <c r="B41" t="s">
        <v>111</v>
      </c>
      <c r="C41">
        <v>1350000</v>
      </c>
      <c r="D41">
        <v>1</v>
      </c>
      <c r="E41" t="s">
        <v>29</v>
      </c>
      <c r="F41" t="s">
        <v>29</v>
      </c>
      <c r="G41" t="s">
        <v>30</v>
      </c>
      <c r="H41">
        <v>2</v>
      </c>
      <c r="I41" t="s">
        <v>31</v>
      </c>
      <c r="J41" t="s">
        <v>29</v>
      </c>
      <c r="K41">
        <v>25</v>
      </c>
      <c r="L41">
        <v>62</v>
      </c>
      <c r="M41">
        <v>4</v>
      </c>
      <c r="N41" t="s">
        <v>29</v>
      </c>
      <c r="O41" t="s">
        <v>30</v>
      </c>
      <c r="P41" t="s">
        <v>31</v>
      </c>
    </row>
    <row r="42" spans="1:16">
      <c r="A42" t="s">
        <v>112</v>
      </c>
      <c r="B42" t="s">
        <v>113</v>
      </c>
      <c r="C42">
        <v>890000</v>
      </c>
      <c r="D42">
        <v>1</v>
      </c>
      <c r="E42" t="s">
        <v>29</v>
      </c>
      <c r="F42" t="s">
        <v>31</v>
      </c>
      <c r="G42" t="s">
        <v>30</v>
      </c>
      <c r="H42">
        <v>4</v>
      </c>
      <c r="I42" t="s">
        <v>31</v>
      </c>
      <c r="J42" t="s">
        <v>29</v>
      </c>
      <c r="K42">
        <v>18</v>
      </c>
      <c r="L42">
        <v>71</v>
      </c>
      <c r="M42">
        <v>4</v>
      </c>
      <c r="N42" t="s">
        <v>31</v>
      </c>
      <c r="O42" t="s">
        <v>34</v>
      </c>
      <c r="P42" t="s">
        <v>31</v>
      </c>
    </row>
    <row r="43" spans="1:16">
      <c r="A43" t="s">
        <v>114</v>
      </c>
      <c r="B43" t="s">
        <v>115</v>
      </c>
      <c r="C43">
        <v>340000</v>
      </c>
      <c r="D43">
        <v>2</v>
      </c>
      <c r="E43" t="s">
        <v>31</v>
      </c>
      <c r="F43" t="s">
        <v>31</v>
      </c>
      <c r="G43" t="s">
        <v>34</v>
      </c>
      <c r="H43">
        <v>16</v>
      </c>
      <c r="I43" t="s">
        <v>31</v>
      </c>
      <c r="J43" t="s">
        <v>29</v>
      </c>
      <c r="K43">
        <v>7</v>
      </c>
      <c r="L43">
        <v>86</v>
      </c>
      <c r="M43">
        <v>3</v>
      </c>
      <c r="N43" t="s">
        <v>31</v>
      </c>
      <c r="O43" t="s">
        <v>34</v>
      </c>
      <c r="P43" t="s">
        <v>31</v>
      </c>
    </row>
    <row r="44" spans="1:16">
      <c r="A44" t="s">
        <v>116</v>
      </c>
      <c r="B44" t="s">
        <v>117</v>
      </c>
      <c r="C44">
        <v>520000</v>
      </c>
      <c r="D44">
        <v>1</v>
      </c>
      <c r="E44" t="s">
        <v>29</v>
      </c>
      <c r="F44" t="s">
        <v>31</v>
      </c>
      <c r="G44" t="s">
        <v>30</v>
      </c>
      <c r="H44">
        <v>8</v>
      </c>
      <c r="I44" t="s">
        <v>31</v>
      </c>
      <c r="J44" t="s">
        <v>29</v>
      </c>
      <c r="K44">
        <v>14</v>
      </c>
      <c r="L44">
        <v>77</v>
      </c>
      <c r="M44">
        <v>1</v>
      </c>
      <c r="N44" t="s">
        <v>29</v>
      </c>
      <c r="O44" t="s">
        <v>34</v>
      </c>
      <c r="P44" t="s">
        <v>31</v>
      </c>
    </row>
    <row r="45" spans="1:16">
      <c r="A45" t="s">
        <v>118</v>
      </c>
      <c r="B45" t="s">
        <v>119</v>
      </c>
      <c r="C45">
        <v>65000</v>
      </c>
      <c r="D45">
        <v>4</v>
      </c>
      <c r="E45" t="s">
        <v>31</v>
      </c>
      <c r="F45" t="s">
        <v>31</v>
      </c>
      <c r="G45" t="s">
        <v>35</v>
      </c>
      <c r="H45">
        <v>40</v>
      </c>
      <c r="I45" t="s">
        <v>29</v>
      </c>
      <c r="J45" t="s">
        <v>31</v>
      </c>
      <c r="K45">
        <v>2</v>
      </c>
      <c r="L45">
        <v>95</v>
      </c>
      <c r="M45">
        <v>2</v>
      </c>
      <c r="N45" t="s">
        <v>31</v>
      </c>
      <c r="O45" t="s">
        <v>35</v>
      </c>
      <c r="P45" t="s">
        <v>31</v>
      </c>
    </row>
    <row r="46" spans="1:16">
      <c r="A46" t="s">
        <v>120</v>
      </c>
      <c r="B46" t="s">
        <v>121</v>
      </c>
      <c r="C46">
        <v>780000</v>
      </c>
      <c r="D46">
        <v>2</v>
      </c>
      <c r="E46" t="s">
        <v>31</v>
      </c>
      <c r="F46" t="s">
        <v>29</v>
      </c>
      <c r="G46" t="s">
        <v>30</v>
      </c>
      <c r="H46">
        <v>5</v>
      </c>
      <c r="I46" t="s">
        <v>31</v>
      </c>
      <c r="J46" t="s">
        <v>31</v>
      </c>
      <c r="K46">
        <v>11</v>
      </c>
      <c r="L46">
        <v>79</v>
      </c>
      <c r="M46">
        <v>1</v>
      </c>
      <c r="N46" t="s">
        <v>29</v>
      </c>
      <c r="O46" t="s">
        <v>34</v>
      </c>
      <c r="P46" t="s">
        <v>31</v>
      </c>
    </row>
    <row r="47" spans="1:16">
      <c r="A47" t="s">
        <v>122</v>
      </c>
      <c r="B47" t="s">
        <v>123</v>
      </c>
      <c r="C47">
        <v>490000</v>
      </c>
      <c r="D47">
        <v>1</v>
      </c>
      <c r="E47" t="s">
        <v>29</v>
      </c>
      <c r="F47" t="s">
        <v>31</v>
      </c>
      <c r="G47" t="s">
        <v>34</v>
      </c>
      <c r="H47">
        <v>10</v>
      </c>
      <c r="I47" t="s">
        <v>31</v>
      </c>
      <c r="J47" t="s">
        <v>29</v>
      </c>
      <c r="K47">
        <v>16</v>
      </c>
      <c r="L47">
        <v>80</v>
      </c>
      <c r="M47">
        <v>3</v>
      </c>
      <c r="N47" t="s">
        <v>29</v>
      </c>
      <c r="O47" t="s">
        <v>34</v>
      </c>
      <c r="P47" t="s">
        <v>31</v>
      </c>
    </row>
    <row r="48" spans="1:16">
      <c r="A48" t="s">
        <v>124</v>
      </c>
      <c r="B48" t="s">
        <v>125</v>
      </c>
      <c r="C48">
        <v>1550000</v>
      </c>
      <c r="D48">
        <v>1</v>
      </c>
      <c r="E48" t="s">
        <v>29</v>
      </c>
      <c r="F48" t="s">
        <v>29</v>
      </c>
      <c r="G48" t="s">
        <v>30</v>
      </c>
      <c r="H48">
        <v>2</v>
      </c>
      <c r="I48" t="s">
        <v>31</v>
      </c>
      <c r="J48" t="s">
        <v>29</v>
      </c>
      <c r="K48">
        <v>23</v>
      </c>
      <c r="L48">
        <v>64</v>
      </c>
      <c r="M48">
        <v>4</v>
      </c>
      <c r="N48" t="s">
        <v>29</v>
      </c>
      <c r="O48" t="s">
        <v>30</v>
      </c>
      <c r="P48" t="s">
        <v>31</v>
      </c>
    </row>
    <row r="49" spans="1:16">
      <c r="A49" t="s">
        <v>126</v>
      </c>
      <c r="B49" t="s">
        <v>127</v>
      </c>
      <c r="C49">
        <v>920000</v>
      </c>
      <c r="D49">
        <v>1</v>
      </c>
      <c r="E49" t="s">
        <v>29</v>
      </c>
      <c r="F49" t="s">
        <v>31</v>
      </c>
      <c r="G49" t="s">
        <v>30</v>
      </c>
      <c r="H49">
        <v>3</v>
      </c>
      <c r="I49" t="s">
        <v>31</v>
      </c>
      <c r="J49" t="s">
        <v>29</v>
      </c>
      <c r="K49">
        <v>20</v>
      </c>
      <c r="L49">
        <v>69</v>
      </c>
      <c r="M49">
        <v>4</v>
      </c>
      <c r="N49" t="s">
        <v>29</v>
      </c>
      <c r="O49" t="s">
        <v>34</v>
      </c>
      <c r="P49" t="s">
        <v>31</v>
      </c>
    </row>
    <row r="50" spans="1:16">
      <c r="A50" t="s">
        <v>128</v>
      </c>
      <c r="B50" t="s">
        <v>129</v>
      </c>
      <c r="C50">
        <v>310000</v>
      </c>
      <c r="D50">
        <v>2</v>
      </c>
      <c r="E50" t="s">
        <v>31</v>
      </c>
      <c r="F50" t="s">
        <v>31</v>
      </c>
      <c r="G50" t="s">
        <v>34</v>
      </c>
      <c r="H50">
        <v>14</v>
      </c>
      <c r="I50" t="s">
        <v>31</v>
      </c>
      <c r="J50" t="s">
        <v>29</v>
      </c>
      <c r="K50">
        <v>9</v>
      </c>
      <c r="L50">
        <v>83</v>
      </c>
      <c r="M50">
        <v>2</v>
      </c>
      <c r="N50" t="s">
        <v>31</v>
      </c>
      <c r="O50" t="s">
        <v>34</v>
      </c>
      <c r="P50" t="s">
        <v>31</v>
      </c>
    </row>
    <row r="51" spans="1:16">
      <c r="A51" t="s">
        <v>130</v>
      </c>
      <c r="B51" t="s">
        <v>131</v>
      </c>
      <c r="C51">
        <v>155000</v>
      </c>
      <c r="D51">
        <v>3</v>
      </c>
      <c r="E51" t="s">
        <v>31</v>
      </c>
      <c r="F51" t="s">
        <v>31</v>
      </c>
      <c r="G51" t="s">
        <v>35</v>
      </c>
      <c r="H51">
        <v>25</v>
      </c>
      <c r="I51" t="s">
        <v>29</v>
      </c>
      <c r="J51" t="s">
        <v>31</v>
      </c>
      <c r="L51">
        <v>91</v>
      </c>
      <c r="M51">
        <v>1</v>
      </c>
      <c r="N51" t="s">
        <v>31</v>
      </c>
      <c r="O51" t="s">
        <v>35</v>
      </c>
      <c r="P51" t="s">
        <v>31</v>
      </c>
    </row>
    <row r="52" spans="1:16">
      <c r="A52" t="s">
        <v>132</v>
      </c>
      <c r="B52" t="s">
        <v>133</v>
      </c>
      <c r="C52">
        <v>1200000</v>
      </c>
      <c r="D52">
        <v>4</v>
      </c>
      <c r="E52" t="s">
        <v>31</v>
      </c>
      <c r="F52" t="s">
        <v>31</v>
      </c>
      <c r="G52" t="s">
        <v>34</v>
      </c>
      <c r="H52">
        <v>45</v>
      </c>
      <c r="I52" t="s">
        <v>31</v>
      </c>
      <c r="J52" t="s">
        <v>31</v>
      </c>
      <c r="K52">
        <v>28</v>
      </c>
      <c r="L52">
        <v>84</v>
      </c>
      <c r="M52">
        <v>3</v>
      </c>
      <c r="N52" t="s">
        <v>31</v>
      </c>
      <c r="O52" t="s">
        <v>30</v>
      </c>
      <c r="P52" t="s">
        <v>31</v>
      </c>
    </row>
    <row r="53" spans="1:16">
      <c r="A53" t="s">
        <v>134</v>
      </c>
      <c r="B53" t="s">
        <v>135</v>
      </c>
      <c r="C53">
        <v>950000</v>
      </c>
      <c r="D53">
        <v>6</v>
      </c>
      <c r="E53" t="s">
        <v>31</v>
      </c>
      <c r="F53" t="s">
        <v>31</v>
      </c>
      <c r="G53" t="s">
        <v>34</v>
      </c>
      <c r="H53">
        <v>60</v>
      </c>
      <c r="I53" t="s">
        <v>29</v>
      </c>
      <c r="J53" t="s">
        <v>31</v>
      </c>
      <c r="K53">
        <v>32</v>
      </c>
      <c r="L53">
        <v>86</v>
      </c>
      <c r="M53">
        <v>4</v>
      </c>
      <c r="N53" t="s">
        <v>31</v>
      </c>
      <c r="O53" t="s">
        <v>30</v>
      </c>
      <c r="P53" t="s">
        <v>31</v>
      </c>
    </row>
    <row r="54" spans="1:16">
      <c r="A54" t="s">
        <v>136</v>
      </c>
      <c r="B54" t="s">
        <v>137</v>
      </c>
      <c r="C54">
        <v>880000</v>
      </c>
      <c r="D54">
        <v>5</v>
      </c>
      <c r="E54" t="s">
        <v>31</v>
      </c>
      <c r="F54" t="s">
        <v>31</v>
      </c>
      <c r="G54" t="s">
        <v>35</v>
      </c>
      <c r="H54">
        <v>50</v>
      </c>
      <c r="I54" t="s">
        <v>29</v>
      </c>
      <c r="J54" t="s">
        <v>31</v>
      </c>
      <c r="K54">
        <v>26</v>
      </c>
      <c r="L54">
        <v>95</v>
      </c>
      <c r="M54">
        <v>2</v>
      </c>
      <c r="N54" t="s">
        <v>31</v>
      </c>
      <c r="O54" t="s">
        <v>30</v>
      </c>
      <c r="P54" t="s">
        <v>31</v>
      </c>
    </row>
    <row r="55" spans="1:16">
      <c r="A55" t="s">
        <v>138</v>
      </c>
      <c r="B55" t="s">
        <v>139</v>
      </c>
      <c r="C55">
        <v>740000</v>
      </c>
      <c r="D55">
        <v>4</v>
      </c>
      <c r="E55" t="s">
        <v>31</v>
      </c>
      <c r="F55" t="s">
        <v>31</v>
      </c>
      <c r="G55" t="s">
        <v>30</v>
      </c>
      <c r="H55">
        <v>35</v>
      </c>
      <c r="I55" t="s">
        <v>29</v>
      </c>
      <c r="J55" t="s">
        <v>31</v>
      </c>
      <c r="K55">
        <v>22</v>
      </c>
      <c r="L55">
        <v>81</v>
      </c>
      <c r="M55">
        <v>4</v>
      </c>
      <c r="N55" t="s">
        <v>31</v>
      </c>
      <c r="O55" t="s">
        <v>30</v>
      </c>
      <c r="P55" t="s">
        <v>31</v>
      </c>
    </row>
    <row r="56" spans="1:16">
      <c r="A56" t="s">
        <v>140</v>
      </c>
      <c r="B56" t="s">
        <v>141</v>
      </c>
      <c r="C56">
        <v>620000</v>
      </c>
      <c r="D56">
        <v>5</v>
      </c>
      <c r="E56" t="s">
        <v>31</v>
      </c>
      <c r="F56" t="s">
        <v>31</v>
      </c>
      <c r="G56" t="s">
        <v>35</v>
      </c>
      <c r="H56">
        <v>40</v>
      </c>
      <c r="I56" t="s">
        <v>31</v>
      </c>
      <c r="J56" t="s">
        <v>31</v>
      </c>
      <c r="K56">
        <v>19</v>
      </c>
      <c r="L56">
        <v>97</v>
      </c>
      <c r="M56">
        <v>1</v>
      </c>
      <c r="N56" t="s">
        <v>31</v>
      </c>
      <c r="O56" t="s">
        <v>30</v>
      </c>
      <c r="P56" t="s">
        <v>31</v>
      </c>
    </row>
    <row r="57" spans="1:16">
      <c r="A57" t="s">
        <v>142</v>
      </c>
      <c r="B57" t="s">
        <v>143</v>
      </c>
      <c r="C57">
        <v>580000</v>
      </c>
      <c r="D57">
        <v>4</v>
      </c>
      <c r="E57" t="s">
        <v>31</v>
      </c>
      <c r="F57" t="s">
        <v>31</v>
      </c>
      <c r="G57" t="s">
        <v>35</v>
      </c>
      <c r="H57">
        <v>55</v>
      </c>
      <c r="I57" t="s">
        <v>29</v>
      </c>
      <c r="J57" t="s">
        <v>31</v>
      </c>
      <c r="K57">
        <v>24</v>
      </c>
      <c r="L57">
        <v>96</v>
      </c>
      <c r="M57">
        <v>2</v>
      </c>
      <c r="N57" t="s">
        <v>31</v>
      </c>
      <c r="O57" t="s">
        <v>30</v>
      </c>
      <c r="P57" t="s">
        <v>31</v>
      </c>
    </row>
    <row r="58" spans="1:16">
      <c r="A58" t="s">
        <v>144</v>
      </c>
      <c r="B58" t="s">
        <v>145</v>
      </c>
      <c r="C58">
        <v>510000</v>
      </c>
      <c r="D58">
        <v>6</v>
      </c>
      <c r="E58" t="s">
        <v>31</v>
      </c>
      <c r="F58" t="s">
        <v>31</v>
      </c>
      <c r="G58" t="s">
        <v>35</v>
      </c>
      <c r="H58">
        <v>45</v>
      </c>
      <c r="I58" t="s">
        <v>29</v>
      </c>
      <c r="J58" t="s">
        <v>31</v>
      </c>
      <c r="K58">
        <v>21</v>
      </c>
      <c r="L58">
        <v>98</v>
      </c>
      <c r="M58">
        <v>3</v>
      </c>
      <c r="N58" t="s">
        <v>31</v>
      </c>
      <c r="O58" t="s">
        <v>30</v>
      </c>
      <c r="P58" t="s">
        <v>31</v>
      </c>
    </row>
    <row r="59" spans="1:16">
      <c r="A59" t="s">
        <v>146</v>
      </c>
      <c r="B59" t="s">
        <v>147</v>
      </c>
      <c r="C59">
        <v>690000</v>
      </c>
      <c r="D59">
        <v>3</v>
      </c>
      <c r="E59" t="s">
        <v>31</v>
      </c>
      <c r="F59" t="s">
        <v>31</v>
      </c>
      <c r="G59" t="s">
        <v>30</v>
      </c>
      <c r="H59">
        <v>30</v>
      </c>
      <c r="I59" t="s">
        <v>31</v>
      </c>
      <c r="J59" t="s">
        <v>31</v>
      </c>
      <c r="K59">
        <v>27</v>
      </c>
      <c r="L59">
        <v>82</v>
      </c>
      <c r="M59">
        <v>4</v>
      </c>
      <c r="N59" t="s">
        <v>31</v>
      </c>
      <c r="O59" t="s">
        <v>30</v>
      </c>
      <c r="P59" t="s">
        <v>31</v>
      </c>
    </row>
    <row r="60" spans="1:16">
      <c r="A60" t="s">
        <v>148</v>
      </c>
      <c r="B60" t="s">
        <v>149</v>
      </c>
      <c r="C60">
        <v>430000</v>
      </c>
      <c r="D60">
        <v>5</v>
      </c>
      <c r="E60" t="s">
        <v>31</v>
      </c>
      <c r="F60" t="s">
        <v>31</v>
      </c>
      <c r="G60" t="s">
        <v>35</v>
      </c>
      <c r="H60">
        <v>50</v>
      </c>
      <c r="I60" t="s">
        <v>29</v>
      </c>
      <c r="J60" t="s">
        <v>31</v>
      </c>
      <c r="L60">
        <v>97</v>
      </c>
      <c r="M60">
        <v>1</v>
      </c>
      <c r="N60" t="s">
        <v>31</v>
      </c>
      <c r="O60" t="s">
        <v>30</v>
      </c>
      <c r="P60" t="s">
        <v>31</v>
      </c>
    </row>
    <row r="61" spans="1:16">
      <c r="A61" t="s">
        <v>150</v>
      </c>
      <c r="B61" t="s">
        <v>151</v>
      </c>
      <c r="C61">
        <v>380000</v>
      </c>
      <c r="D61">
        <v>6</v>
      </c>
      <c r="E61" t="s">
        <v>31</v>
      </c>
      <c r="F61" t="s">
        <v>31</v>
      </c>
      <c r="G61" t="s">
        <v>35</v>
      </c>
      <c r="H61">
        <v>60</v>
      </c>
      <c r="I61" t="s">
        <v>29</v>
      </c>
      <c r="J61" t="s">
        <v>31</v>
      </c>
      <c r="K61">
        <v>23</v>
      </c>
      <c r="L61">
        <v>99</v>
      </c>
      <c r="M61">
        <v>2</v>
      </c>
      <c r="N61" t="s">
        <v>31</v>
      </c>
      <c r="O61" t="s">
        <v>30</v>
      </c>
      <c r="P61" t="s">
        <v>31</v>
      </c>
    </row>
  </sheetData>
  <dataValidations count="9">
    <dataValidation type="list" allowBlank="1" showInputMessage="1" showErrorMessage="1" sqref="E2:F1001 I2:J1001 N2:N1001 P2:P1001" xr:uid="{6BF54CBE-AAC4-4228-9100-50D5F396F2BF}">
      <formula1>"Y,N"</formula1>
    </dataValidation>
    <dataValidation type="list" allowBlank="1" showInputMessage="1" showErrorMessage="1" sqref="G2:G1001 O2:O1001" xr:uid="{D13301E0-2732-4126-941C-7D33316BACD1}">
      <formula1>"H,M,L"</formula1>
    </dataValidation>
    <dataValidation type="whole" allowBlank="1" showInputMessage="1" showErrorMessage="1" sqref="C1 C1003:C1048576" xr:uid="{055207BF-47BB-4B9B-BF75-7F9B56B8447C}">
      <formula1>0</formula1>
      <formula2>10000000</formula2>
    </dataValidation>
    <dataValidation type="decimal" operator="greaterThanOrEqual" allowBlank="1" showInputMessage="1" showErrorMessage="1" sqref="C2:C1002" xr:uid="{49CF3264-BEC1-4CAB-A527-E05A773E6B88}">
      <formula1>0</formula1>
    </dataValidation>
    <dataValidation type="whole" allowBlank="1" showInputMessage="1" showErrorMessage="1" sqref="D2:D1001" xr:uid="{E699C80B-0BAE-4D3E-845A-69738FCC48E9}">
      <formula1>0</formula1>
      <formula2>999</formula2>
    </dataValidation>
    <dataValidation type="decimal" allowBlank="1" showInputMessage="1" showErrorMessage="1" sqref="L2:L1001" xr:uid="{182AB696-A0DB-4AD4-BDC2-B4D50F1C4CAA}">
      <formula1>0</formula1>
      <formula2>100</formula2>
    </dataValidation>
    <dataValidation type="decimal" allowBlank="1" showInputMessage="1" showErrorMessage="1" sqref="K2:K1001" xr:uid="{A2381ED8-75B0-4F97-AFC0-C9105FDB1E93}">
      <formula1>-100</formula1>
      <formula2>200</formula2>
    </dataValidation>
    <dataValidation type="whole" allowBlank="1" showInputMessage="1" showErrorMessage="1" sqref="H2:H1001" xr:uid="{721A52B1-3B5A-4839-9A99-BE31F75A2CB2}">
      <formula1>0</formula1>
      <formula2>3650</formula2>
    </dataValidation>
    <dataValidation type="whole" operator="between" allowBlank="1" showInputMessage="1" showErrorMessage="1" errorTitle="Invalid Quality Score" error="Enter 1-5: 1=No issues, 2=Minor, 3=Recurring, 4=Significant defect rate, 5=Chronic failure" sqref="M2:M1001">
      <formula1>1</formula1>
      <formula2>5</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A716-EBD7-46EA-9C60-85CA53965B8A}">
  <dimension ref="A1:I61"/>
  <sheetViews>
    <sheetView zoomScale="70" zoomScaleNormal="70" workbookViewId="0">
      <pane ySplit="1" topLeftCell="A2" activePane="bottomLeft" state="frozen"/>
      <selection pane="bottomLeft" activeCell="F2" sqref="F2"/>
    </sheetView>
  </sheetViews>
  <sheetFormatPr defaultColWidth="8.85546875" defaultRowHeight="15"/>
  <cols>
    <col min="2" max="2" width="14" customWidth="1"/>
    <col min="4" max="4" width="14.42578125" customWidth="1"/>
    <col min="5" max="5" width="14.7109375" customWidth="1"/>
    <col min="6" max="6" width="12.7109375" customWidth="1"/>
    <col min="7" max="7" width="45.42578125" bestFit="1" customWidth="1"/>
    <col min="8" max="8" width="11.42578125" bestFit="1" customWidth="1"/>
  </cols>
  <sheetData>
    <row r="1" spans="1:9" ht="45">
      <c r="A1" s="3" t="s">
        <v>11</v>
      </c>
      <c r="B1" s="3" t="s">
        <v>152</v>
      </c>
      <c r="C1" s="3" t="s">
        <v>153</v>
      </c>
      <c r="D1" s="3" t="s">
        <v>154</v>
      </c>
      <c r="E1" s="3" t="s">
        <v>155</v>
      </c>
      <c r="F1" s="3" t="s">
        <v>156</v>
      </c>
      <c r="G1" s="3" t="s">
        <v>157</v>
      </c>
      <c r="H1" s="3" t="s">
        <v>158</v>
      </c>
      <c r="I1" s="1"/>
    </row>
    <row r="2" spans="1:9">
      <c r="A2" t="str">
        <f>INPUT!A2</f>
        <v>P-1001</v>
      </c>
      <c r="B2">
        <f>MIN(5, IF(INPUT!F2="Y",2,0) + IF(INPUT!G2="H",2,IF(INPUT!G2="M",1,0)) + IF(INPUT!H2&lt;=14,1,IF(INPUT!H2&lt;=30,0.5,0)))</f>
        <v>5</v>
      </c>
      <c r="C2">
        <f>MIN(5, IF(INPUT!E2="Y",2,0) + IF(INPUT!D2=1,1.5,IF(INPUT!D2=2,0.75,0)) + IF(INPUT!I2="Y",1,0) + IF(INPUT!J2="Y",0.5,0))</f>
        <v>4</v>
      </c>
      <c r="D2">
        <f>MIN(5, IF(INPUT!C2&gt;=1000000,2,IF(INPUT!C2&gt;=500000,1.5,IF(INPUT!C2&gt;=200000,1,IF(INPUT!C2&gt;=50000,0.5,0)))) + IF(INPUT!K2&gt;=25,2,IF(INPUT!K2&gt;=15,1.5,IF(INPUT!K2&gt;=10,1,IF(INPUT!K2&gt;=5,0.5,0)))) + IF(INPUT!K2&lt;0,-0.5,0))</f>
        <v>3.5</v>
      </c>
      <c r="E2">
        <f>MIN(5, IF(INPUT!L2&lt;=65,2.5,IF(INPUT!L2&lt;=75,1.5,IF(INPUT!L2&lt;=85,1,IF(INPUT!L2&lt;=92,0.5,0)))) + (INPUT!M2/5)*1.5 + IF(INPUT!N2="Y",1,0))</f>
        <v>5</v>
      </c>
      <c r="F2">
        <f>MAX(ROUND(((B2*SETTINGS!$F$4)+(C2*SETTINGS!$F$5)+(D2*SETTINGS!$F$6)+(E2*SETTINGS!$F$7))/5*100,1),IF(INPUT!P2="Y",70,0))</f>
        <v>84</v>
      </c>
      <c r="G2" t="str">
        <f>IF(INPUT!P2="Y","ESCALATE — Active Leadership",IF(AND(B2&gt;=4,E2&gt;=4),"ESCALATE — Supplier Crisis + Production Risk",IF(AND(B2&gt;=4,C2&gt;=3.5),"ESCALATE — Dual Source + Eng Review",IF(B2&gt;=4,"Dual Source Priority",IF(AND(C2&gt;=3,D2&gt;=3),"Strategic RFQ — Cost Down + Risk",IF(C2&gt;=4,"Supply Risk Mitigation",IF(D2&gt;=4,"Cost Down / RFQ",IF(E2&gt;=3,"Supplier Performance Review",IF(F2&lt;=40,"Monitor","Review")))))))))</f>
        <v>ESCALATE — Supplier Crisis + Production Risk</v>
      </c>
      <c r="H2">
        <f>F2+ROW()/1000</f>
        <v>84.001999999999995</v>
      </c>
    </row>
    <row r="3" spans="1:9">
      <c r="A3" t="str">
        <f>INPUT!A3</f>
        <v>P-1002</v>
      </c>
      <c r="B3">
        <f>MIN(5, IF(INPUT!F3="Y",2,0) + IF(INPUT!G3="H",2,IF(INPUT!G3="M",1,0)) + IF(INPUT!H3&lt;=14,1,IF(INPUT!H3&lt;=30,0.5,0)))</f>
        <v>2</v>
      </c>
      <c r="C3">
        <f>MIN(5, IF(INPUT!E3="Y",2,0) + IF(INPUT!D3=1,1.5,IF(INPUT!D3=2,0.75,0)) + IF(INPUT!I3="Y",1,0) + IF(INPUT!J3="Y",0.5,0))</f>
        <v>1.75</v>
      </c>
      <c r="D3">
        <f>MIN(5, IF(INPUT!C3&gt;=1000000,2,IF(INPUT!C3&gt;=500000,1.5,IF(INPUT!C3&gt;=200000,1,IF(INPUT!C3&gt;=50000,0.5,0)))) + IF(INPUT!K3&gt;=25,2,IF(INPUT!K3&gt;=15,1.5,IF(INPUT!K3&gt;=10,1,IF(INPUT!K3&gt;=5,0.5,0)))) + IF(INPUT!K3&lt;0,-0.5,0))</f>
        <v>1</v>
      </c>
      <c r="E3">
        <f>MIN(5, IF(INPUT!L3&lt;=65,2.5,IF(INPUT!L3&lt;=75,1.5,IF(INPUT!L3&lt;=85,1,IF(INPUT!L3&lt;=92,0.5,0)))) + (INPUT!M3/5)*1.5 + IF(INPUT!N3="Y",1,0))</f>
        <v>0.5</v>
      </c>
      <c r="F3">
        <f>MAX(ROUND(((B3*SETTINGS!$F$4)+(C3*SETTINGS!$F$5)+(D3*SETTINGS!$F$6)+(E3*SETTINGS!$F$7))/5*100,1),IF(INPUT!P3="Y",70,0))</f>
        <v>23.5</v>
      </c>
      <c r="G3" t="str">
        <f>IF(INPUT!P3="Y","ESCALATE — Active Leadership",IF(AND(B3&gt;=4,E3&gt;=4),"ESCALATE — Supplier Crisis + Production Risk",IF(AND(B3&gt;=4,C3&gt;=3.5),"ESCALATE — Dual Source + Eng Review",IF(B3&gt;=4,"Dual Source Priority",IF(AND(C3&gt;=3,D3&gt;=3),"Strategic RFQ — Cost Down + Risk",IF(C3&gt;=4,"Supply Risk Mitigation",IF(D3&gt;=4,"Cost Down / RFQ",IF(E3&gt;=3,"Supplier Performance Review",IF(F3&lt;=40,"Monitor","Review")))))))))</f>
        <v>Monitor</v>
      </c>
      <c r="H3">
        <f t="shared" ref="H3:H51" si="0">F3+ROW()/1000</f>
        <v>23.503</v>
      </c>
    </row>
    <row r="4" spans="1:9">
      <c r="A4" t="str">
        <f>INPUT!A4</f>
        <v>P-1003</v>
      </c>
      <c r="B4">
        <f>MIN(5, IF(INPUT!F4="Y",2,0) + IF(INPUT!G4="H",2,IF(INPUT!G4="M",1,0)) + IF(INPUT!H4&lt;=14,1,IF(INPUT!H4&lt;=30,0.5,0)))</f>
        <v>5</v>
      </c>
      <c r="C4">
        <f>MIN(5, IF(INPUT!E4="Y",2,0) + IF(INPUT!D4=1,1.5,IF(INPUT!D4=2,0.75,0)) + IF(INPUT!I4="Y",1,0) + IF(INPUT!J4="Y",0.5,0))</f>
        <v>4</v>
      </c>
      <c r="D4">
        <f>MIN(5, IF(INPUT!C4&gt;=1000000,2,IF(INPUT!C4&gt;=500000,1.5,IF(INPUT!C4&gt;=200000,1,IF(INPUT!C4&gt;=50000,0.5,0)))) + IF(INPUT!K4&gt;=25,2,IF(INPUT!K4&gt;=15,1.5,IF(INPUT!K4&gt;=10,1,IF(INPUT!K4&gt;=5,0.5,0)))) + IF(INPUT!K4&lt;0,-0.5,0))</f>
        <v>3</v>
      </c>
      <c r="E4">
        <f>MIN(5, IF(INPUT!L4&lt;=65,2.5,IF(INPUT!L4&lt;=75,1.5,IF(INPUT!L4&lt;=85,1,IF(INPUT!L4&lt;=92,0.5,0)))) + (INPUT!M4/5)*1.5 + IF(INPUT!N4="Y",1,0))</f>
        <v>4</v>
      </c>
      <c r="F4">
        <f>MAX(ROUND(((B4*SETTINGS!$F$4)+(C4*SETTINGS!$F$5)+(D4*SETTINGS!$F$6)+(E4*SETTINGS!$F$7))/5*100,1),IF(INPUT!P4="Y",70,0))</f>
        <v>75</v>
      </c>
      <c r="G4" t="str">
        <f>IF(INPUT!P4="Y","ESCALATE — Active Leadership",IF(AND(B4&gt;=4,E4&gt;=4),"ESCALATE — Supplier Crisis + Production Risk",IF(AND(B4&gt;=4,C4&gt;=3.5),"ESCALATE — Dual Source + Eng Review",IF(B4&gt;=4,"Dual Source Priority",IF(AND(C4&gt;=3,D4&gt;=3),"Strategic RFQ — Cost Down + Risk",IF(C4&gt;=4,"Supply Risk Mitigation",IF(D4&gt;=4,"Cost Down / RFQ",IF(E4&gt;=3,"Supplier Performance Review",IF(F4&lt;=40,"Monitor","Review")))))))))</f>
        <v>ESCALATE — Supplier Crisis + Production Risk</v>
      </c>
      <c r="H4">
        <f t="shared" si="0"/>
        <v>75.004000000000005</v>
      </c>
    </row>
    <row r="5" spans="1:9">
      <c r="A5" t="str">
        <f>INPUT!A5</f>
        <v>P-1004</v>
      </c>
      <c r="B5">
        <f>MIN(5, IF(INPUT!F5="Y",2,0) + IF(INPUT!G5="H",2,IF(INPUT!G5="M",1,0)) + IF(INPUT!H5&lt;=14,1,IF(INPUT!H5&lt;=30,0.5,0)))</f>
        <v>0.5</v>
      </c>
      <c r="C5">
        <f>MIN(5, IF(INPUT!E5="Y",2,0) + IF(INPUT!D5=1,1.5,IF(INPUT!D5=2,0.75,0)) + IF(INPUT!I5="Y",1,0) + IF(INPUT!J5="Y",0.5,0))</f>
        <v>1</v>
      </c>
      <c r="D5">
        <f>MIN(5, IF(INPUT!C5&gt;=1000000,2,IF(INPUT!C5&gt;=500000,1.5,IF(INPUT!C5&gt;=200000,1,IF(INPUT!C5&gt;=50000,0.5,0)))) + IF(INPUT!K5&gt;=25,2,IF(INPUT!K5&gt;=15,1.5,IF(INPUT!K5&gt;=10,1,IF(INPUT!K5&gt;=5,0.5,0)))) + IF(INPUT!K5&lt;0,-0.5,0))</f>
        <v>0.5</v>
      </c>
      <c r="E5">
        <f>MIN(5, IF(INPUT!L5&lt;=65,2.5,IF(INPUT!L5&lt;=75,1.5,IF(INPUT!L5&lt;=85,1,IF(INPUT!L5&lt;=92,0.5,0)))) + (INPUT!M5/5)*1.5 + IF(INPUT!N5="Y",1,0))</f>
        <v>0</v>
      </c>
      <c r="F5">
        <f>MAX(ROUND(((B5*SETTINGS!$F$4)+(C5*SETTINGS!$F$5)+(D5*SETTINGS!$F$6)+(E5*SETTINGS!$F$7))/5*100,1),IF(INPUT!P5="Y",70,0))</f>
        <v>9.5</v>
      </c>
      <c r="G5" t="str">
        <f>IF(INPUT!P5="Y","ESCALATE — Active Leadership",IF(AND(B5&gt;=4,E5&gt;=4),"ESCALATE — Supplier Crisis + Production Risk",IF(AND(B5&gt;=4,C5&gt;=3.5),"ESCALATE — Dual Source + Eng Review",IF(B5&gt;=4,"Dual Source Priority",IF(AND(C5&gt;=3,D5&gt;=3),"Strategic RFQ — Cost Down + Risk",IF(C5&gt;=4,"Supply Risk Mitigation",IF(D5&gt;=4,"Cost Down / RFQ",IF(E5&gt;=3,"Supplier Performance Review",IF(F5&lt;=40,"Monitor","Review")))))))))</f>
        <v>Monitor</v>
      </c>
      <c r="H5">
        <f t="shared" si="0"/>
        <v>9.5050000000000008</v>
      </c>
    </row>
    <row r="6" spans="1:9">
      <c r="A6" t="str">
        <f>INPUT!A6</f>
        <v>P-1005</v>
      </c>
      <c r="B6">
        <f>MIN(5, IF(INPUT!F6="Y",2,0) + IF(INPUT!G6="H",2,IF(INPUT!G6="M",1,0)) + IF(INPUT!H6&lt;=14,1,IF(INPUT!H6&lt;=30,0.5,0)))</f>
        <v>0</v>
      </c>
      <c r="C6">
        <f>MIN(5, IF(INPUT!E6="Y",2,0) + IF(INPUT!D6=1,1.5,IF(INPUT!D6=2,0.75,0)) + IF(INPUT!I6="Y",1,0) + IF(INPUT!J6="Y",0.5,0))</f>
        <v>1</v>
      </c>
      <c r="D6">
        <f>MIN(5, IF(INPUT!C6&gt;=1000000,2,IF(INPUT!C6&gt;=500000,1.5,IF(INPUT!C6&gt;=200000,1,IF(INPUT!C6&gt;=50000,0.5,0)))) + IF(INPUT!K6&gt;=25,2,IF(INPUT!K6&gt;=15,1.5,IF(INPUT!K6&gt;=10,1,IF(INPUT!K6&gt;=5,0.5,0)))) + IF(INPUT!K6&lt;0,-0.5,0))</f>
        <v>0</v>
      </c>
      <c r="E6">
        <f>MIN(5, IF(INPUT!L6&lt;=65,2.5,IF(INPUT!L6&lt;=75,1.5,IF(INPUT!L6&lt;=85,1,IF(INPUT!L6&lt;=92,0.5,0)))) + (INPUT!M6/5)*1.5 + IF(INPUT!N6="Y",1,0))</f>
        <v>0</v>
      </c>
      <c r="F6">
        <f>MAX(ROUND(((B6*SETTINGS!$F$4)+(C6*SETTINGS!$F$5)+(D6*SETTINGS!$F$6)+(E6*SETTINGS!$F$7))/5*100,1),IF(INPUT!P6="Y",70,0))</f>
        <v>4</v>
      </c>
      <c r="G6" t="str">
        <f>IF(INPUT!P6="Y","ESCALATE — Active Leadership",IF(AND(B6&gt;=4,E6&gt;=4),"ESCALATE — Supplier Crisis + Production Risk",IF(AND(B6&gt;=4,C6&gt;=3.5),"ESCALATE — Dual Source + Eng Review",IF(B6&gt;=4,"Dual Source Priority",IF(AND(C6&gt;=3,D6&gt;=3),"Strategic RFQ — Cost Down + Risk",IF(C6&gt;=4,"Supply Risk Mitigation",IF(D6&gt;=4,"Cost Down / RFQ",IF(E6&gt;=3,"Supplier Performance Review",IF(F6&lt;=40,"Monitor","Review")))))))))</f>
        <v>Monitor</v>
      </c>
      <c r="H6">
        <f t="shared" si="0"/>
        <v>4.0060000000000002</v>
      </c>
    </row>
    <row r="7" spans="1:9">
      <c r="A7" t="str">
        <f>INPUT!A7</f>
        <v>P-1006</v>
      </c>
      <c r="B7">
        <f>MIN(5, IF(INPUT!F7="Y",2,0) + IF(INPUT!G7="H",2,IF(INPUT!G7="M",1,0)) + IF(INPUT!H7&lt;=14,1,IF(INPUT!H7&lt;=30,0.5,0)))</f>
        <v>5</v>
      </c>
      <c r="C7">
        <f>MIN(5, IF(INPUT!E7="Y",2,0) + IF(INPUT!D7=1,1.5,IF(INPUT!D7=2,0.75,0)) + IF(INPUT!I7="Y",1,0) + IF(INPUT!J7="Y",0.5,0))</f>
        <v>4</v>
      </c>
      <c r="D7">
        <f>MIN(5, IF(INPUT!C7&gt;=1000000,2,IF(INPUT!C7&gt;=500000,1.5,IF(INPUT!C7&gt;=200000,1,IF(INPUT!C7&gt;=50000,0.5,0)))) + IF(INPUT!K7&gt;=25,2,IF(INPUT!K7&gt;=15,1.5,IF(INPUT!K7&gt;=10,1,IF(INPUT!K7&gt;=5,0.5,0)))) + IF(INPUT!K7&lt;0,-0.5,0))</f>
        <v>4</v>
      </c>
      <c r="E7">
        <f>MIN(5, IF(INPUT!L7&lt;=65,2.5,IF(INPUT!L7&lt;=75,1.5,IF(INPUT!L7&lt;=85,1,IF(INPUT!L7&lt;=92,0.5,0)))) + (INPUT!M7/5)*1.5 + IF(INPUT!N7="Y",1,0))</f>
        <v>5</v>
      </c>
      <c r="F7">
        <f>MAX(ROUND(((B7*SETTINGS!$F$4)+(C7*SETTINGS!$F$5)+(D7*SETTINGS!$F$6)+(E7*SETTINGS!$F$7))/5*100,1),IF(INPUT!P7="Y",70,0))</f>
        <v>88</v>
      </c>
      <c r="G7" t="str">
        <f>IF(INPUT!P7="Y","ESCALATE — Active Leadership",IF(AND(B7&gt;=4,E7&gt;=4),"ESCALATE — Supplier Crisis + Production Risk",IF(AND(B7&gt;=4,C7&gt;=3.5),"ESCALATE — Dual Source + Eng Review",IF(B7&gt;=4,"Dual Source Priority",IF(AND(C7&gt;=3,D7&gt;=3),"Strategic RFQ — Cost Down + Risk",IF(C7&gt;=4,"Supply Risk Mitigation",IF(D7&gt;=4,"Cost Down / RFQ",IF(E7&gt;=3,"Supplier Performance Review",IF(F7&lt;=40,"Monitor","Review")))))))))</f>
        <v>ESCALATE — Supplier Crisis + Production Risk</v>
      </c>
      <c r="H7">
        <f t="shared" si="0"/>
        <v>88.007000000000005</v>
      </c>
    </row>
    <row r="8" spans="1:9">
      <c r="A8" t="str">
        <f>INPUT!A8</f>
        <v>P-1007</v>
      </c>
      <c r="B8">
        <f>MIN(5, IF(INPUT!F8="Y",2,0) + IF(INPUT!G8="H",2,IF(INPUT!G8="M",1,0)) + IF(INPUT!H8&lt;=14,1,IF(INPUT!H8&lt;=30,0.5,0)))</f>
        <v>2</v>
      </c>
      <c r="C8">
        <f>MIN(5, IF(INPUT!E8="Y",2,0) + IF(INPUT!D8=1,1.5,IF(INPUT!D8=2,0.75,0)) + IF(INPUT!I8="Y",1,0) + IF(INPUT!J8="Y",0.5,0))</f>
        <v>1.25</v>
      </c>
      <c r="D8">
        <f>MIN(5, IF(INPUT!C8&gt;=1000000,2,IF(INPUT!C8&gt;=500000,1.5,IF(INPUT!C8&gt;=200000,1,IF(INPUT!C8&gt;=50000,0.5,0)))) + IF(INPUT!K8&gt;=25,2,IF(INPUT!K8&gt;=15,1.5,IF(INPUT!K8&gt;=10,1,IF(INPUT!K8&gt;=5,0.5,0)))) + IF(INPUT!K8&lt;0,-0.5,0))</f>
        <v>2</v>
      </c>
      <c r="E8">
        <f>MIN(5, IF(INPUT!L8&lt;=65,2.5,IF(INPUT!L8&lt;=75,1.5,IF(INPUT!L8&lt;=85,1,IF(INPUT!L8&lt;=92,0.5,0)))) + (INPUT!M8/5)*1.5 + IF(INPUT!N8="Y",1,0))</f>
        <v>2</v>
      </c>
      <c r="F8">
        <f>MAX(ROUND(((B8*SETTINGS!$F$4)+(C8*SETTINGS!$F$5)+(D8*SETTINGS!$F$6)+(E8*SETTINGS!$F$7))/5*100,1),IF(INPUT!P8="Y",70,0))</f>
        <v>37</v>
      </c>
      <c r="G8" t="str">
        <f>IF(INPUT!P8="Y","ESCALATE — Active Leadership",IF(AND(B8&gt;=4,E8&gt;=4),"ESCALATE — Supplier Crisis + Production Risk",IF(AND(B8&gt;=4,C8&gt;=3.5),"ESCALATE — Dual Source + Eng Review",IF(B8&gt;=4,"Dual Source Priority",IF(AND(C8&gt;=3,D8&gt;=3),"Strategic RFQ — Cost Down + Risk",IF(C8&gt;=4,"Supply Risk Mitigation",IF(D8&gt;=4,"Cost Down / RFQ",IF(E8&gt;=3,"Supplier Performance Review",IF(F8&lt;=40,"Monitor","Review")))))))))</f>
        <v>Monitor</v>
      </c>
      <c r="H8">
        <f t="shared" si="0"/>
        <v>37.008000000000003</v>
      </c>
    </row>
    <row r="9" spans="1:9">
      <c r="A9" t="str">
        <f>INPUT!A9</f>
        <v>P-1008</v>
      </c>
      <c r="B9">
        <f>MIN(5, IF(INPUT!F9="Y",2,0) + IF(INPUT!G9="H",2,IF(INPUT!G9="M",1,0)) + IF(INPUT!H9&lt;=14,1,IF(INPUT!H9&lt;=30,0.5,0)))</f>
        <v>3</v>
      </c>
      <c r="C9">
        <f>MIN(5, IF(INPUT!E9="Y",2,0) + IF(INPUT!D9=1,1.5,IF(INPUT!D9=2,0.75,0)) + IF(INPUT!I9="Y",1,0) + IF(INPUT!J9="Y",0.5,0))</f>
        <v>4</v>
      </c>
      <c r="D9">
        <f>MIN(5, IF(INPUT!C9&gt;=1000000,2,IF(INPUT!C9&gt;=500000,1.5,IF(INPUT!C9&gt;=200000,1,IF(INPUT!C9&gt;=50000,0.5,0)))) + IF(INPUT!K9&gt;=25,2,IF(INPUT!K9&gt;=15,1.5,IF(INPUT!K9&gt;=10,1,IF(INPUT!K9&gt;=5,0.5,0)))) + IF(INPUT!K9&lt;0,-0.5,0))</f>
        <v>3</v>
      </c>
      <c r="E9">
        <f>MIN(5, IF(INPUT!L9&lt;=65,2.5,IF(INPUT!L9&lt;=75,1.5,IF(INPUT!L9&lt;=85,1,IF(INPUT!L9&lt;=92,0.5,0)))) + (INPUT!M9/5)*1.5 + IF(INPUT!N9="Y",1,0))</f>
        <v>4</v>
      </c>
      <c r="F9">
        <f>MAX(ROUND(((B9*SETTINGS!$F$4)+(C9*SETTINGS!$F$5)+(D9*SETTINGS!$F$6)+(E9*SETTINGS!$F$7))/5*100,1),IF(INPUT!P9="Y",70,0))</f>
        <v>69</v>
      </c>
      <c r="G9" t="str">
        <f>IF(INPUT!P9="Y","ESCALATE — Active Leadership",IF(AND(B9&gt;=4,E9&gt;=4),"ESCALATE — Supplier Crisis + Production Risk",IF(AND(B9&gt;=4,C9&gt;=3.5),"ESCALATE — Dual Source + Eng Review",IF(B9&gt;=4,"Dual Source Priority",IF(AND(C9&gt;=3,D9&gt;=3),"Strategic RFQ — Cost Down + Risk",IF(C9&gt;=4,"Supply Risk Mitigation",IF(D9&gt;=4,"Cost Down / RFQ",IF(E9&gt;=3,"Supplier Performance Review",IF(F9&lt;=40,"Monitor","Review")))))))))</f>
        <v>Strategic RFQ — Cost Down + Risk</v>
      </c>
      <c r="H9">
        <f t="shared" si="0"/>
        <v>69.009</v>
      </c>
    </row>
    <row r="10" spans="1:9">
      <c r="A10" t="str">
        <f>INPUT!A10</f>
        <v>P-1009</v>
      </c>
      <c r="B10">
        <f>MIN(5, IF(INPUT!F10="Y",2,0) + IF(INPUT!G10="H",2,IF(INPUT!G10="M",1,0)) + IF(INPUT!H10&lt;=14,1,IF(INPUT!H10&lt;=30,0.5,0)))</f>
        <v>0</v>
      </c>
      <c r="C10">
        <f>MIN(5, IF(INPUT!E10="Y",2,0) + IF(INPUT!D10=1,1.5,IF(INPUT!D10=2,0.75,0)) + IF(INPUT!I10="Y",1,0) + IF(INPUT!J10="Y",0.5,0))</f>
        <v>1</v>
      </c>
      <c r="D10">
        <f>MIN(5, IF(INPUT!C10&gt;=1000000,2,IF(INPUT!C10&gt;=500000,1.5,IF(INPUT!C10&gt;=200000,1,IF(INPUT!C10&gt;=50000,0.5,0)))) + IF(INPUT!K10&gt;=25,2,IF(INPUT!K10&gt;=15,1.5,IF(INPUT!K10&gt;=10,1,IF(INPUT!K10&gt;=5,0.5,0)))) + IF(INPUT!K10&lt;0,-0.5,0))</f>
        <v>0</v>
      </c>
      <c r="E10">
        <f>MIN(5, IF(INPUT!L10&lt;=65,2.5,IF(INPUT!L10&lt;=75,1.5,IF(INPUT!L10&lt;=85,1,IF(INPUT!L10&lt;=92,0.5,0)))) + (INPUT!M10/5)*1.5 + IF(INPUT!N10="Y",1,0))</f>
        <v>0</v>
      </c>
      <c r="F10">
        <f>MAX(ROUND(((B10*SETTINGS!$F$4)+(C10*SETTINGS!$F$5)+(D10*SETTINGS!$F$6)+(E10*SETTINGS!$F$7))/5*100,1),IF(INPUT!P10="Y",70,0))</f>
        <v>4</v>
      </c>
      <c r="G10" t="str">
        <f>IF(INPUT!P10="Y","ESCALATE — Active Leadership",IF(AND(B10&gt;=4,E10&gt;=4),"ESCALATE — Supplier Crisis + Production Risk",IF(AND(B10&gt;=4,C10&gt;=3.5),"ESCALATE — Dual Source + Eng Review",IF(B10&gt;=4,"Dual Source Priority",IF(AND(C10&gt;=3,D10&gt;=3),"Strategic RFQ — Cost Down + Risk",IF(C10&gt;=4,"Supply Risk Mitigation",IF(D10&gt;=4,"Cost Down / RFQ",IF(E10&gt;=3,"Supplier Performance Review",IF(F10&lt;=40,"Monitor","Review")))))))))</f>
        <v>Monitor</v>
      </c>
      <c r="H10">
        <f t="shared" si="0"/>
        <v>4.01</v>
      </c>
    </row>
    <row r="11" spans="1:9">
      <c r="A11" t="str">
        <f>INPUT!A11</f>
        <v>P-1010</v>
      </c>
      <c r="B11">
        <f>MIN(5, IF(INPUT!F11="Y",2,0) + IF(INPUT!G11="H",2,IF(INPUT!G11="M",1,0)) + IF(INPUT!H11&lt;=14,1,IF(INPUT!H11&lt;=30,0.5,0)))</f>
        <v>5</v>
      </c>
      <c r="C11">
        <f>MIN(5, IF(INPUT!E11="Y",2,0) + IF(INPUT!D11=1,1.5,IF(INPUT!D11=2,0.75,0)) + IF(INPUT!I11="Y",1,0) + IF(INPUT!J11="Y",0.5,0))</f>
        <v>1.25</v>
      </c>
      <c r="D11">
        <f>MIN(5, IF(INPUT!C11&gt;=1000000,2,IF(INPUT!C11&gt;=500000,1.5,IF(INPUT!C11&gt;=200000,1,IF(INPUT!C11&gt;=50000,0.5,0)))) + IF(INPUT!K11&gt;=25,2,IF(INPUT!K11&gt;=15,1.5,IF(INPUT!K11&gt;=10,1,IF(INPUT!K11&gt;=5,0.5,0)))) + IF(INPUT!K11&lt;0,-0.5,0))</f>
        <v>3</v>
      </c>
      <c r="E11">
        <f>MIN(5, IF(INPUT!L11&lt;=65,2.5,IF(INPUT!L11&lt;=75,1.5,IF(INPUT!L11&lt;=85,1,IF(INPUT!L11&lt;=92,0.5,0)))) + (INPUT!M11/5)*1.5 + IF(INPUT!N11="Y",1,0))</f>
        <v>4</v>
      </c>
      <c r="F11">
        <f>MAX(ROUND(((B11*SETTINGS!$F$4)+(C11*SETTINGS!$F$5)+(D11*SETTINGS!$F$6)+(E11*SETTINGS!$F$7))/5*100,1),IF(INPUT!P11="Y",70,0))</f>
        <v>64</v>
      </c>
      <c r="G11" t="str">
        <f>IF(INPUT!P11="Y","ESCALATE — Active Leadership",IF(AND(B11&gt;=4,E11&gt;=4),"ESCALATE — Supplier Crisis + Production Risk",IF(AND(B11&gt;=4,C11&gt;=3.5),"ESCALATE — Dual Source + Eng Review",IF(B11&gt;=4,"Dual Source Priority",IF(AND(C11&gt;=3,D11&gt;=3),"Strategic RFQ — Cost Down + Risk",IF(C11&gt;=4,"Supply Risk Mitigation",IF(D11&gt;=4,"Cost Down / RFQ",IF(E11&gt;=3,"Supplier Performance Review",IF(F11&lt;=40,"Monitor","Review")))))))))</f>
        <v>ESCALATE — Supplier Crisis + Production Risk</v>
      </c>
      <c r="H11">
        <f t="shared" si="0"/>
        <v>64.010999999999996</v>
      </c>
    </row>
    <row r="12" spans="1:9">
      <c r="A12" t="str">
        <f>INPUT!A12</f>
        <v>P-1011</v>
      </c>
      <c r="B12">
        <f>MIN(5, IF(INPUT!F12="Y",2,0) + IF(INPUT!G12="H",2,IF(INPUT!G12="M",1,0)) + IF(INPUT!H12&lt;=14,1,IF(INPUT!H12&lt;=30,0.5,0)))</f>
        <v>1.5</v>
      </c>
      <c r="C12">
        <f>MIN(5, IF(INPUT!E12="Y",2,0) + IF(INPUT!D12=1,1.5,IF(INPUT!D12=2,0.75,0)) + IF(INPUT!I12="Y",1,0) + IF(INPUT!J12="Y",0.5,0))</f>
        <v>1</v>
      </c>
      <c r="D12">
        <f>MIN(5, IF(INPUT!C12&gt;=1000000,2,IF(INPUT!C12&gt;=500000,1.5,IF(INPUT!C12&gt;=200000,1,IF(INPUT!C12&gt;=50000,0.5,0)))) + IF(INPUT!K12&gt;=25,2,IF(INPUT!K12&gt;=15,1.5,IF(INPUT!K12&gt;=10,1,IF(INPUT!K12&gt;=5,0.5,0)))) + IF(INPUT!K12&lt;0,-0.5,0))</f>
        <v>1</v>
      </c>
      <c r="E12">
        <f>MIN(5, IF(INPUT!L12&lt;=65,2.5,IF(INPUT!L12&lt;=75,1.5,IF(INPUT!L12&lt;=85,1,IF(INPUT!L12&lt;=92,0.5,0)))) + (INPUT!M12/5)*1.5 + IF(INPUT!N12="Y",1,0))</f>
        <v>0.5</v>
      </c>
      <c r="F12">
        <f>MAX(ROUND(((B12*SETTINGS!$F$4)+(C12*SETTINGS!$F$5)+(D12*SETTINGS!$F$6)+(E12*SETTINGS!$F$7))/5*100,1),IF(INPUT!P12="Y",70,0))</f>
        <v>19</v>
      </c>
      <c r="G12" t="str">
        <f>IF(INPUT!P12="Y","ESCALATE — Active Leadership",IF(AND(B12&gt;=4,E12&gt;=4),"ESCALATE — Supplier Crisis + Production Risk",IF(AND(B12&gt;=4,C12&gt;=3.5),"ESCALATE — Dual Source + Eng Review",IF(B12&gt;=4,"Dual Source Priority",IF(AND(C12&gt;=3,D12&gt;=3),"Strategic RFQ — Cost Down + Risk",IF(C12&gt;=4,"Supply Risk Mitigation",IF(D12&gt;=4,"Cost Down / RFQ",IF(E12&gt;=3,"Supplier Performance Review",IF(F12&lt;=40,"Monitor","Review")))))))))</f>
        <v>Monitor</v>
      </c>
      <c r="H12">
        <f t="shared" si="0"/>
        <v>19.012</v>
      </c>
    </row>
    <row r="13" spans="1:9">
      <c r="A13" t="str">
        <f>INPUT!A13</f>
        <v>P-1012</v>
      </c>
      <c r="B13">
        <f>MIN(5, IF(INPUT!F13="Y",2,0) + IF(INPUT!G13="H",2,IF(INPUT!G13="M",1,0)) + IF(INPUT!H13&lt;=14,1,IF(INPUT!H13&lt;=30,0.5,0)))</f>
        <v>2</v>
      </c>
      <c r="C13">
        <f>MIN(5, IF(INPUT!E13="Y",2,0) + IF(INPUT!D13=1,1.5,IF(INPUT!D13=2,0.75,0)) + IF(INPUT!I13="Y",1,0) + IF(INPUT!J13="Y",0.5,0))</f>
        <v>4</v>
      </c>
      <c r="D13">
        <f>MIN(5, IF(INPUT!C13&gt;=1000000,2,IF(INPUT!C13&gt;=500000,1.5,IF(INPUT!C13&gt;=200000,1,IF(INPUT!C13&gt;=50000,0.5,0)))) + IF(INPUT!K13&gt;=25,2,IF(INPUT!K13&gt;=15,1.5,IF(INPUT!K13&gt;=10,1,IF(INPUT!K13&gt;=5,0.5,0)))) + IF(INPUT!K13&lt;0,-0.5,0))</f>
        <v>3</v>
      </c>
      <c r="E13">
        <f>MIN(5, IF(INPUT!L13&lt;=65,2.5,IF(INPUT!L13&lt;=75,1.5,IF(INPUT!L13&lt;=85,1,IF(INPUT!L13&lt;=92,0.5,0)))) + (INPUT!M13/5)*1.5 + IF(INPUT!N13="Y",1,0))</f>
        <v>2</v>
      </c>
      <c r="F13">
        <f>MAX(ROUND(((B13*SETTINGS!$F$4)+(C13*SETTINGS!$F$5)+(D13*SETTINGS!$F$6)+(E13*SETTINGS!$F$7))/5*100,1),IF(INPUT!P13="Y",70,0))</f>
        <v>56</v>
      </c>
      <c r="G13" t="str">
        <f>IF(INPUT!P13="Y","ESCALATE — Active Leadership",IF(AND(B13&gt;=4,E13&gt;=4),"ESCALATE — Supplier Crisis + Production Risk",IF(AND(B13&gt;=4,C13&gt;=3.5),"ESCALATE — Dual Source + Eng Review",IF(B13&gt;=4,"Dual Source Priority",IF(AND(C13&gt;=3,D13&gt;=3),"Strategic RFQ — Cost Down + Risk",IF(C13&gt;=4,"Supply Risk Mitigation",IF(D13&gt;=4,"Cost Down / RFQ",IF(E13&gt;=3,"Supplier Performance Review",IF(F13&lt;=40,"Monitor","Review")))))))))</f>
        <v>Strategic RFQ — Cost Down + Risk</v>
      </c>
      <c r="H13">
        <f t="shared" si="0"/>
        <v>56.012999999999998</v>
      </c>
    </row>
    <row r="14" spans="1:9">
      <c r="A14" t="str">
        <f>INPUT!A14</f>
        <v>P-1013</v>
      </c>
      <c r="B14">
        <f>MIN(5, IF(INPUT!F14="Y",2,0) + IF(INPUT!G14="H",2,IF(INPUT!G14="M",1,0)) + IF(INPUT!H14&lt;=14,1,IF(INPUT!H14&lt;=30,0.5,0)))</f>
        <v>5</v>
      </c>
      <c r="C14">
        <f>MIN(5, IF(INPUT!E14="Y",2,0) + IF(INPUT!D14=1,1.5,IF(INPUT!D14=2,0.75,0)) + IF(INPUT!I14="Y",1,0) + IF(INPUT!J14="Y",0.5,0))</f>
        <v>1.25</v>
      </c>
      <c r="D14">
        <f>MIN(5, IF(INPUT!C14&gt;=1000000,2,IF(INPUT!C14&gt;=500000,1.5,IF(INPUT!C14&gt;=200000,1,IF(INPUT!C14&gt;=50000,0.5,0)))) + IF(INPUT!K14&gt;=25,2,IF(INPUT!K14&gt;=15,1.5,IF(INPUT!K14&gt;=10,1,IF(INPUT!K14&gt;=5,0.5,0)))) + IF(INPUT!K14&lt;0,-0.5,0))</f>
        <v>2</v>
      </c>
      <c r="E14">
        <f>MIN(5, IF(INPUT!L14&lt;=65,2.5,IF(INPUT!L14&lt;=75,1.5,IF(INPUT!L14&lt;=85,1,IF(INPUT!L14&lt;=92,0.5,0)))) + (INPUT!M14/5)*1.5 + IF(INPUT!N14="Y",1,0))</f>
        <v>2</v>
      </c>
      <c r="F14">
        <f>MAX(ROUND(((B14*SETTINGS!$F$4)+(C14*SETTINGS!$F$5)+(D14*SETTINGS!$F$6)+(E14*SETTINGS!$F$7))/5*100,1),IF(INPUT!P14="Y",70,0))</f>
        <v>46</v>
      </c>
      <c r="G14" t="str">
        <f>IF(INPUT!P14="Y","ESCALATE — Active Leadership",IF(AND(B14&gt;=4,E14&gt;=4),"ESCALATE — Supplier Crisis + Production Risk",IF(AND(B14&gt;=4,C14&gt;=3.5),"ESCALATE — Dual Source + Eng Review",IF(B14&gt;=4,"Dual Source Priority",IF(AND(C14&gt;=3,D14&gt;=3),"Strategic RFQ — Cost Down + Risk",IF(C14&gt;=4,"Supply Risk Mitigation",IF(D14&gt;=4,"Cost Down / RFQ",IF(E14&gt;=3,"Supplier Performance Review",IF(F14&lt;=40,"Monitor","Review")))))))))</f>
        <v>Dual Source Priority</v>
      </c>
      <c r="H14">
        <f t="shared" si="0"/>
        <v>46.014000000000003</v>
      </c>
    </row>
    <row r="15" spans="1:9">
      <c r="A15" t="str">
        <f>INPUT!A15</f>
        <v>P-1014</v>
      </c>
      <c r="B15">
        <f>MIN(5, IF(INPUT!F15="Y",2,0) + IF(INPUT!G15="H",2,IF(INPUT!G15="M",1,0)) + IF(INPUT!H15&lt;=14,1,IF(INPUT!H15&lt;=30,0.5,0)))</f>
        <v>0</v>
      </c>
      <c r="C15">
        <f>MIN(5, IF(INPUT!E15="Y",2,0) + IF(INPUT!D15=1,1.5,IF(INPUT!D15=2,0.75,0)) + IF(INPUT!I15="Y",1,0) + IF(INPUT!J15="Y",0.5,0))</f>
        <v>1</v>
      </c>
      <c r="D15">
        <f>MIN(5, IF(INPUT!C15&gt;=1000000,2,IF(INPUT!C15&gt;=500000,1.5,IF(INPUT!C15&gt;=200000,1,IF(INPUT!C15&gt;=50000,0.5,0)))) + IF(INPUT!K15&gt;=25,2,IF(INPUT!K15&gt;=15,1.5,IF(INPUT!K15&gt;=10,1,IF(INPUT!K15&gt;=5,0.5,0)))) + IF(INPUT!K15&lt;0,-0.5,0))</f>
        <v>0</v>
      </c>
      <c r="E15">
        <f>MIN(5, IF(INPUT!L15&lt;=65,2.5,IF(INPUT!L15&lt;=75,1.5,IF(INPUT!L15&lt;=85,1,IF(INPUT!L15&lt;=92,0.5,0)))) + (INPUT!M15/5)*1.5 + IF(INPUT!N15="Y",1,0))</f>
        <v>0</v>
      </c>
      <c r="F15">
        <f>MAX(ROUND(((B15*SETTINGS!$F$4)+(C15*SETTINGS!$F$5)+(D15*SETTINGS!$F$6)+(E15*SETTINGS!$F$7))/5*100,1),IF(INPUT!P15="Y",70,0))</f>
        <v>4</v>
      </c>
      <c r="G15" t="str">
        <f>IF(INPUT!P15="Y","ESCALATE — Active Leadership",IF(AND(B15&gt;=4,E15&gt;=4),"ESCALATE — Supplier Crisis + Production Risk",IF(AND(B15&gt;=4,C15&gt;=3.5),"ESCALATE — Dual Source + Eng Review",IF(B15&gt;=4,"Dual Source Priority",IF(AND(C15&gt;=3,D15&gt;=3),"Strategic RFQ — Cost Down + Risk",IF(C15&gt;=4,"Supply Risk Mitigation",IF(D15&gt;=4,"Cost Down / RFQ",IF(E15&gt;=3,"Supplier Performance Review",IF(F15&lt;=40,"Monitor","Review")))))))))</f>
        <v>Monitor</v>
      </c>
      <c r="H15">
        <f t="shared" si="0"/>
        <v>4.0149999999999997</v>
      </c>
    </row>
    <row r="16" spans="1:9">
      <c r="A16" t="str">
        <f>INPUT!A16</f>
        <v>P-1015</v>
      </c>
      <c r="B16">
        <f>MIN(5, IF(INPUT!F16="Y",2,0) + IF(INPUT!G16="H",2,IF(INPUT!G16="M",1,0)) + IF(INPUT!H16&lt;=14,1,IF(INPUT!H16&lt;=30,0.5,0)))</f>
        <v>5</v>
      </c>
      <c r="C16">
        <f>MIN(5, IF(INPUT!E16="Y",2,0) + IF(INPUT!D16=1,1.5,IF(INPUT!D16=2,0.75,0)) + IF(INPUT!I16="Y",1,0) + IF(INPUT!J16="Y",0.5,0))</f>
        <v>4</v>
      </c>
      <c r="D16">
        <f>MIN(5, IF(INPUT!C16&gt;=1000000,2,IF(INPUT!C16&gt;=500000,1.5,IF(INPUT!C16&gt;=200000,1,IF(INPUT!C16&gt;=50000,0.5,0)))) + IF(INPUT!K16&gt;=25,2,IF(INPUT!K16&gt;=15,1.5,IF(INPUT!K16&gt;=10,1,IF(INPUT!K16&gt;=5,0.5,0)))) + IF(INPUT!K16&lt;0,-0.5,0))</f>
        <v>4</v>
      </c>
      <c r="E16">
        <f>MIN(5, IF(INPUT!L16&lt;=65,2.5,IF(INPUT!L16&lt;=75,1.5,IF(INPUT!L16&lt;=85,1,IF(INPUT!L16&lt;=92,0.5,0)))) + (INPUT!M16/5)*1.5 + IF(INPUT!N16="Y",1,0))</f>
        <v>5</v>
      </c>
      <c r="F16">
        <f>MAX(ROUND(((B16*SETTINGS!$F$4)+(C16*SETTINGS!$F$5)+(D16*SETTINGS!$F$6)+(E16*SETTINGS!$F$7))/5*100,1),IF(INPUT!P16="Y",70,0))</f>
        <v>88</v>
      </c>
      <c r="G16" t="str">
        <f>IF(INPUT!P16="Y","ESCALATE — Active Leadership",IF(AND(B16&gt;=4,E16&gt;=4),"ESCALATE — Supplier Crisis + Production Risk",IF(AND(B16&gt;=4,C16&gt;=3.5),"ESCALATE — Dual Source + Eng Review",IF(B16&gt;=4,"Dual Source Priority",IF(AND(C16&gt;=3,D16&gt;=3),"Strategic RFQ — Cost Down + Risk",IF(C16&gt;=4,"Supply Risk Mitigation",IF(D16&gt;=4,"Cost Down / RFQ",IF(E16&gt;=3,"Supplier Performance Review",IF(F16&lt;=40,"Monitor","Review")))))))))</f>
        <v>ESCALATE — Supplier Crisis + Production Risk</v>
      </c>
      <c r="H16">
        <f t="shared" si="0"/>
        <v>88.016000000000005</v>
      </c>
    </row>
    <row r="17" spans="1:8">
      <c r="A17" t="str">
        <f>INPUT!A17</f>
        <v>P-1016</v>
      </c>
      <c r="B17">
        <f>MIN(5, IF(INPUT!F17="Y",2,0) + IF(INPUT!G17="H",2,IF(INPUT!G17="M",1,0)) + IF(INPUT!H17&lt;=14,1,IF(INPUT!H17&lt;=30,0.5,0)))</f>
        <v>5</v>
      </c>
      <c r="C17">
        <f>MIN(5, IF(INPUT!E17="Y",2,0) + IF(INPUT!D17=1,1.5,IF(INPUT!D17=2,0.75,0)) + IF(INPUT!I17="Y",1,0) + IF(INPUT!J17="Y",0.5,0))</f>
        <v>4</v>
      </c>
      <c r="D17">
        <f>MIN(5, IF(INPUT!C17&gt;=1000000,2,IF(INPUT!C17&gt;=500000,1.5,IF(INPUT!C17&gt;=200000,1,IF(INPUT!C17&gt;=50000,0.5,0)))) + IF(INPUT!K17&gt;=25,2,IF(INPUT!K17&gt;=15,1.5,IF(INPUT!K17&gt;=10,1,IF(INPUT!K17&gt;=5,0.5,0)))) + IF(INPUT!K17&lt;0,-0.5,0))</f>
        <v>3.5</v>
      </c>
      <c r="E17">
        <f>MIN(5, IF(INPUT!L17&lt;=65,2.5,IF(INPUT!L17&lt;=75,1.5,IF(INPUT!L17&lt;=85,1,IF(INPUT!L17&lt;=92,0.5,0)))) + (INPUT!M17/5)*1.5 + IF(INPUT!N17="Y",1,0))</f>
        <v>5</v>
      </c>
      <c r="F17">
        <f>MAX(ROUND(((B17*SETTINGS!$F$4)+(C17*SETTINGS!$F$5)+(D17*SETTINGS!$F$6)+(E17*SETTINGS!$F$7))/5*100,1),IF(INPUT!P17="Y",70,0))</f>
        <v>84</v>
      </c>
      <c r="G17" t="str">
        <f>IF(INPUT!P17="Y","ESCALATE — Active Leadership",IF(AND(B17&gt;=4,E17&gt;=4),"ESCALATE — Supplier Crisis + Production Risk",IF(AND(B17&gt;=4,C17&gt;=3.5),"ESCALATE — Dual Source + Eng Review",IF(B17&gt;=4,"Dual Source Priority",IF(AND(C17&gt;=3,D17&gt;=3),"Strategic RFQ — Cost Down + Risk",IF(C17&gt;=4,"Supply Risk Mitigation",IF(D17&gt;=4,"Cost Down / RFQ",IF(E17&gt;=3,"Supplier Performance Review",IF(F17&lt;=40,"Monitor","Review")))))))))</f>
        <v>ESCALATE — Supplier Crisis + Production Risk</v>
      </c>
      <c r="H17">
        <f t="shared" si="0"/>
        <v>84.016999999999996</v>
      </c>
    </row>
    <row r="18" spans="1:8">
      <c r="A18" t="str">
        <f>INPUT!A18</f>
        <v>P-1017</v>
      </c>
      <c r="B18">
        <f>MIN(5, IF(INPUT!F18="Y",2,0) + IF(INPUT!G18="H",2,IF(INPUT!G18="M",1,0)) + IF(INPUT!H18&lt;=14,1,IF(INPUT!H18&lt;=30,0.5,0)))</f>
        <v>5</v>
      </c>
      <c r="C18">
        <f>MIN(5, IF(INPUT!E18="Y",2,0) + IF(INPUT!D18=1,1.5,IF(INPUT!D18=2,0.75,0)) + IF(INPUT!I18="Y",1,0) + IF(INPUT!J18="Y",0.5,0))</f>
        <v>4</v>
      </c>
      <c r="D18">
        <f>MIN(5, IF(INPUT!C18&gt;=1000000,2,IF(INPUT!C18&gt;=500000,1.5,IF(INPUT!C18&gt;=200000,1,IF(INPUT!C18&gt;=50000,0.5,0)))) + IF(INPUT!K18&gt;=25,2,IF(INPUT!K18&gt;=15,1.5,IF(INPUT!K18&gt;=10,1,IF(INPUT!K18&gt;=5,0.5,0)))) + IF(INPUT!K18&lt;0,-0.5,0))</f>
        <v>3.5</v>
      </c>
      <c r="E18">
        <f>MIN(5, IF(INPUT!L18&lt;=65,2.5,IF(INPUT!L18&lt;=75,1.5,IF(INPUT!L18&lt;=85,1,IF(INPUT!L18&lt;=92,0.5,0)))) + (INPUT!M18/5)*1.5 + IF(INPUT!N18="Y",1,0))</f>
        <v>4</v>
      </c>
      <c r="F18">
        <f>MAX(ROUND(((B18*SETTINGS!$F$4)+(C18*SETTINGS!$F$5)+(D18*SETTINGS!$F$6)+(E18*SETTINGS!$F$7))/5*100,1),IF(INPUT!P18="Y",70,0))</f>
        <v>79</v>
      </c>
      <c r="G18" t="str">
        <f>IF(INPUT!P18="Y","ESCALATE — Active Leadership",IF(AND(B18&gt;=4,E18&gt;=4),"ESCALATE — Supplier Crisis + Production Risk",IF(AND(B18&gt;=4,C18&gt;=3.5),"ESCALATE — Dual Source + Eng Review",IF(B18&gt;=4,"Dual Source Priority",IF(AND(C18&gt;=3,D18&gt;=3),"Strategic RFQ — Cost Down + Risk",IF(C18&gt;=4,"Supply Risk Mitigation",IF(D18&gt;=4,"Cost Down / RFQ",IF(E18&gt;=3,"Supplier Performance Review",IF(F18&lt;=40,"Monitor","Review")))))))))</f>
        <v>ESCALATE — Supplier Crisis + Production Risk</v>
      </c>
      <c r="H18">
        <f t="shared" si="0"/>
        <v>79.018000000000001</v>
      </c>
    </row>
    <row r="19" spans="1:8">
      <c r="A19" t="str">
        <f>INPUT!A19</f>
        <v>P-1018</v>
      </c>
      <c r="B19">
        <f>MIN(5, IF(INPUT!F19="Y",2,0) + IF(INPUT!G19="H",2,IF(INPUT!G19="M",1,0)) + IF(INPUT!H19&lt;=14,1,IF(INPUT!H19&lt;=30,0.5,0)))</f>
        <v>5</v>
      </c>
      <c r="C19">
        <f>MIN(5, IF(INPUT!E19="Y",2,0) + IF(INPUT!D19=1,1.5,IF(INPUT!D19=2,0.75,0)) + IF(INPUT!I19="Y",1,0) + IF(INPUT!J19="Y",0.5,0))</f>
        <v>4</v>
      </c>
      <c r="D19">
        <f>MIN(5, IF(INPUT!C19&gt;=1000000,2,IF(INPUT!C19&gt;=500000,1.5,IF(INPUT!C19&gt;=200000,1,IF(INPUT!C19&gt;=50000,0.5,0)))) + IF(INPUT!K19&gt;=25,2,IF(INPUT!K19&gt;=15,1.5,IF(INPUT!K19&gt;=10,1,IF(INPUT!K19&gt;=5,0.5,0)))) + IF(INPUT!K19&lt;0,-0.5,0))</f>
        <v>3.5</v>
      </c>
      <c r="E19">
        <f>MIN(5, IF(INPUT!L19&lt;=65,2.5,IF(INPUT!L19&lt;=75,1.5,IF(INPUT!L19&lt;=85,1,IF(INPUT!L19&lt;=92,0.5,0)))) + (INPUT!M19/5)*1.5 + IF(INPUT!N19="Y",1,0))</f>
        <v>5</v>
      </c>
      <c r="F19">
        <f>MAX(ROUND(((B19*SETTINGS!$F$4)+(C19*SETTINGS!$F$5)+(D19*SETTINGS!$F$6)+(E19*SETTINGS!$F$7))/5*100,1),IF(INPUT!P19="Y",70,0))</f>
        <v>84</v>
      </c>
      <c r="G19" t="str">
        <f>IF(INPUT!P19="Y","ESCALATE — Active Leadership",IF(AND(B19&gt;=4,E19&gt;=4),"ESCALATE — Supplier Crisis + Production Risk",IF(AND(B19&gt;=4,C19&gt;=3.5),"ESCALATE — Dual Source + Eng Review",IF(B19&gt;=4,"Dual Source Priority",IF(AND(C19&gt;=3,D19&gt;=3),"Strategic RFQ — Cost Down + Risk",IF(C19&gt;=4,"Supply Risk Mitigation",IF(D19&gt;=4,"Cost Down / RFQ",IF(E19&gt;=3,"Supplier Performance Review",IF(F19&lt;=40,"Monitor","Review")))))))))</f>
        <v>ESCALATE — Supplier Crisis + Production Risk</v>
      </c>
      <c r="H19">
        <f t="shared" si="0"/>
        <v>84.019000000000005</v>
      </c>
    </row>
    <row r="20" spans="1:8">
      <c r="A20" t="str">
        <f>INPUT!A20</f>
        <v>P-1019</v>
      </c>
      <c r="B20">
        <f>MIN(5, IF(INPUT!F20="Y",2,0) + IF(INPUT!G20="H",2,IF(INPUT!G20="M",1,0)) + IF(INPUT!H20&lt;=14,1,IF(INPUT!H20&lt;=30,0.5,0)))</f>
        <v>3</v>
      </c>
      <c r="C20">
        <f>MIN(5, IF(INPUT!E20="Y",2,0) + IF(INPUT!D20=1,1.5,IF(INPUT!D20=2,0.75,0)) + IF(INPUT!I20="Y",1,0) + IF(INPUT!J20="Y",0.5,0))</f>
        <v>1.25</v>
      </c>
      <c r="D20">
        <f>MIN(5, IF(INPUT!C20&gt;=1000000,2,IF(INPUT!C20&gt;=500000,1.5,IF(INPUT!C20&gt;=200000,1,IF(INPUT!C20&gt;=50000,0.5,0)))) + IF(INPUT!K20&gt;=25,2,IF(INPUT!K20&gt;=15,1.5,IF(INPUT!K20&gt;=10,1,IF(INPUT!K20&gt;=5,0.5,0)))) + IF(INPUT!K20&lt;0,-0.5,0))</f>
        <v>2.5</v>
      </c>
      <c r="E20">
        <f>MIN(5, IF(INPUT!L20&lt;=65,2.5,IF(INPUT!L20&lt;=75,1.5,IF(INPUT!L20&lt;=85,1,IF(INPUT!L20&lt;=92,0.5,0)))) + (INPUT!M20/5)*1.5 + IF(INPUT!N20="Y",1,0))</f>
        <v>2.5</v>
      </c>
      <c r="F20">
        <f>MAX(ROUND(((B20*SETTINGS!$F$4)+(C20*SETTINGS!$F$5)+(D20*SETTINGS!$F$6)+(E20*SETTINGS!$F$7))/5*100,1),IF(INPUT!P20="Y",70,0))</f>
        <v>46.5</v>
      </c>
      <c r="G20" t="str">
        <f>IF(INPUT!P20="Y","ESCALATE — Active Leadership",IF(AND(B20&gt;=4,E20&gt;=4),"ESCALATE — Supplier Crisis + Production Risk",IF(AND(B20&gt;=4,C20&gt;=3.5),"ESCALATE — Dual Source + Eng Review",IF(B20&gt;=4,"Dual Source Priority",IF(AND(C20&gt;=3,D20&gt;=3),"Strategic RFQ — Cost Down + Risk",IF(C20&gt;=4,"Supply Risk Mitigation",IF(D20&gt;=4,"Cost Down / RFQ",IF(E20&gt;=3,"Supplier Performance Review",IF(F20&lt;=40,"Monitor","Review")))))))))</f>
        <v>Review</v>
      </c>
      <c r="H20">
        <f t="shared" si="0"/>
        <v>46.52</v>
      </c>
    </row>
    <row r="21" spans="1:8">
      <c r="A21" t="str">
        <f>INPUT!A21</f>
        <v>P-1020</v>
      </c>
      <c r="B21">
        <f>MIN(5, IF(INPUT!F21="Y",2,0) + IF(INPUT!G21="H",2,IF(INPUT!G21="M",1,0)) + IF(INPUT!H21&lt;=14,1,IF(INPUT!H21&lt;=30,0.5,0)))</f>
        <v>3</v>
      </c>
      <c r="C21">
        <f>MIN(5, IF(INPUT!E21="Y",2,0) + IF(INPUT!D21=1,1.5,IF(INPUT!D21=2,0.75,0)) + IF(INPUT!I21="Y",1,0) + IF(INPUT!J21="Y",0.5,0))</f>
        <v>4</v>
      </c>
      <c r="D21">
        <f>MIN(5, IF(INPUT!C21&gt;=1000000,2,IF(INPUT!C21&gt;=500000,1.5,IF(INPUT!C21&gt;=200000,1,IF(INPUT!C21&gt;=50000,0.5,0)))) + IF(INPUT!K21&gt;=25,2,IF(INPUT!K21&gt;=15,1.5,IF(INPUT!K21&gt;=10,1,IF(INPUT!K21&gt;=5,0.5,0)))) + IF(INPUT!K21&lt;0,-0.5,0))</f>
        <v>3</v>
      </c>
      <c r="E21">
        <f>MIN(5, IF(INPUT!L21&lt;=65,2.5,IF(INPUT!L21&lt;=75,1.5,IF(INPUT!L21&lt;=85,1,IF(INPUT!L21&lt;=92,0.5,0)))) + (INPUT!M21/5)*1.5 + IF(INPUT!N21="Y",1,0))</f>
        <v>4</v>
      </c>
      <c r="F21">
        <f>MAX(ROUND(((B21*SETTINGS!$F$4)+(C21*SETTINGS!$F$5)+(D21*SETTINGS!$F$6)+(E21*SETTINGS!$F$7))/5*100,1),IF(INPUT!P21="Y",70,0))</f>
        <v>69</v>
      </c>
      <c r="G21" t="str">
        <f>IF(INPUT!P21="Y","ESCALATE — Active Leadership",IF(AND(B21&gt;=4,E21&gt;=4),"ESCALATE — Supplier Crisis + Production Risk",IF(AND(B21&gt;=4,C21&gt;=3.5),"ESCALATE — Dual Source + Eng Review",IF(B21&gt;=4,"Dual Source Priority",IF(AND(C21&gt;=3,D21&gt;=3),"Strategic RFQ — Cost Down + Risk",IF(C21&gt;=4,"Supply Risk Mitigation",IF(D21&gt;=4,"Cost Down / RFQ",IF(E21&gt;=3,"Supplier Performance Review",IF(F21&lt;=40,"Monitor","Review")))))))))</f>
        <v>Strategic RFQ — Cost Down + Risk</v>
      </c>
      <c r="H21">
        <f t="shared" si="0"/>
        <v>69.021000000000001</v>
      </c>
    </row>
    <row r="22" spans="1:8">
      <c r="A22" t="str">
        <f>INPUT!A22</f>
        <v>P-1021</v>
      </c>
      <c r="B22">
        <f>MIN(5, IF(INPUT!F22="Y",2,0) + IF(INPUT!G22="H",2,IF(INPUT!G22="M",1,0)) + IF(INPUT!H22&lt;=14,1,IF(INPUT!H22&lt;=30,0.5,0)))</f>
        <v>2</v>
      </c>
      <c r="C22">
        <f>MIN(5, IF(INPUT!E22="Y",2,0) + IF(INPUT!D22=1,1.5,IF(INPUT!D22=2,0.75,0)) + IF(INPUT!I22="Y",1,0) + IF(INPUT!J22="Y",0.5,0))</f>
        <v>1.25</v>
      </c>
      <c r="D22">
        <f>MIN(5, IF(INPUT!C22&gt;=1000000,2,IF(INPUT!C22&gt;=500000,1.5,IF(INPUT!C22&gt;=200000,1,IF(INPUT!C22&gt;=50000,0.5,0)))) + IF(INPUT!K22&gt;=25,2,IF(INPUT!K22&gt;=15,1.5,IF(INPUT!K22&gt;=10,1,IF(INPUT!K22&gt;=5,0.5,0)))) + IF(INPUT!K22&lt;0,-0.5,0))</f>
        <v>2</v>
      </c>
      <c r="E22">
        <f>MIN(5, IF(INPUT!L22&lt;=65,2.5,IF(INPUT!L22&lt;=75,1.5,IF(INPUT!L22&lt;=85,1,IF(INPUT!L22&lt;=92,0.5,0)))) + (INPUT!M22/5)*1.5 + IF(INPUT!N22="Y",1,0))</f>
        <v>2</v>
      </c>
      <c r="F22">
        <f>MAX(ROUND(((B22*SETTINGS!$F$4)+(C22*SETTINGS!$F$5)+(D22*SETTINGS!$F$6)+(E22*SETTINGS!$F$7))/5*100,1),IF(INPUT!P22="Y",70,0))</f>
        <v>37</v>
      </c>
      <c r="G22" t="str">
        <f>IF(INPUT!P22="Y","ESCALATE — Active Leadership",IF(AND(B22&gt;=4,E22&gt;=4),"ESCALATE — Supplier Crisis + Production Risk",IF(AND(B22&gt;=4,C22&gt;=3.5),"ESCALATE — Dual Source + Eng Review",IF(B22&gt;=4,"Dual Source Priority",IF(AND(C22&gt;=3,D22&gt;=3),"Strategic RFQ — Cost Down + Risk",IF(C22&gt;=4,"Supply Risk Mitigation",IF(D22&gt;=4,"Cost Down / RFQ",IF(E22&gt;=3,"Supplier Performance Review",IF(F22&lt;=40,"Monitor","Review")))))))))</f>
        <v>Monitor</v>
      </c>
      <c r="H22">
        <f t="shared" si="0"/>
        <v>37.021999999999998</v>
      </c>
    </row>
    <row r="23" spans="1:8">
      <c r="A23" t="str">
        <f>INPUT!A23</f>
        <v>P-1022</v>
      </c>
      <c r="B23">
        <f>MIN(5, IF(INPUT!F23="Y",2,0) + IF(INPUT!G23="H",2,IF(INPUT!G23="M",1,0)) + IF(INPUT!H23&lt;=14,1,IF(INPUT!H23&lt;=30,0.5,0)))</f>
        <v>3</v>
      </c>
      <c r="C23">
        <f>MIN(5, IF(INPUT!E23="Y",2,0) + IF(INPUT!D23=1,1.5,IF(INPUT!D23=2,0.75,0)) + IF(INPUT!I23="Y",1,0) + IF(INPUT!J23="Y",0.5,0))</f>
        <v>4</v>
      </c>
      <c r="D23">
        <f>MIN(5, IF(INPUT!C23&gt;=1000000,2,IF(INPUT!C23&gt;=500000,1.5,IF(INPUT!C23&gt;=200000,1,IF(INPUT!C23&gt;=50000,0.5,0)))) + IF(INPUT!K23&gt;=25,2,IF(INPUT!K23&gt;=15,1.5,IF(INPUT!K23&gt;=10,1,IF(INPUT!K23&gt;=5,0.5,0)))) + IF(INPUT!K23&lt;0,-0.5,0))</f>
        <v>3</v>
      </c>
      <c r="E23">
        <f>MIN(5, IF(INPUT!L23&lt;=65,2.5,IF(INPUT!L23&lt;=75,1.5,IF(INPUT!L23&lt;=85,1,IF(INPUT!L23&lt;=92,0.5,0)))) + (INPUT!M23/5)*1.5 + IF(INPUT!N23="Y",1,0))</f>
        <v>3</v>
      </c>
      <c r="F23">
        <f>MAX(ROUND(((B23*SETTINGS!$F$4)+(C23*SETTINGS!$F$5)+(D23*SETTINGS!$F$6)+(E23*SETTINGS!$F$7))/5*100,1),IF(INPUT!P23="Y",70,0))</f>
        <v>64</v>
      </c>
      <c r="G23" t="str">
        <f>IF(INPUT!P23="Y","ESCALATE — Active Leadership",IF(AND(B23&gt;=4,E23&gt;=4),"ESCALATE — Supplier Crisis + Production Risk",IF(AND(B23&gt;=4,C23&gt;=3.5),"ESCALATE — Dual Source + Eng Review",IF(B23&gt;=4,"Dual Source Priority",IF(AND(C23&gt;=3,D23&gt;=3),"Strategic RFQ — Cost Down + Risk",IF(C23&gt;=4,"Supply Risk Mitigation",IF(D23&gt;=4,"Cost Down / RFQ",IF(E23&gt;=3,"Supplier Performance Review",IF(F23&lt;=40,"Monitor","Review")))))))))</f>
        <v>Strategic RFQ — Cost Down + Risk</v>
      </c>
      <c r="H23">
        <f t="shared" si="0"/>
        <v>64.022999999999996</v>
      </c>
    </row>
    <row r="24" spans="1:8">
      <c r="A24" t="str">
        <f>INPUT!A24</f>
        <v>P-1023</v>
      </c>
      <c r="B24">
        <f>MIN(5, IF(INPUT!F24="Y",2,0) + IF(INPUT!G24="H",2,IF(INPUT!G24="M",1,0)) + IF(INPUT!H24&lt;=14,1,IF(INPUT!H24&lt;=30,0.5,0)))</f>
        <v>1.5</v>
      </c>
      <c r="C24">
        <f>MIN(5, IF(INPUT!E24="Y",2,0) + IF(INPUT!D24=1,1.5,IF(INPUT!D24=2,0.75,0)) + IF(INPUT!I24="Y",1,0) + IF(INPUT!J24="Y",0.5,0))</f>
        <v>1</v>
      </c>
      <c r="D24">
        <f>MIN(5, IF(INPUT!C24&gt;=1000000,2,IF(INPUT!C24&gt;=500000,1.5,IF(INPUT!C24&gt;=200000,1,IF(INPUT!C24&gt;=50000,0.5,0)))) + IF(INPUT!K24&gt;=25,2,IF(INPUT!K24&gt;=15,1.5,IF(INPUT!K24&gt;=10,1,IF(INPUT!K24&gt;=5,0.5,0)))) + IF(INPUT!K24&lt;0,-0.5,0))</f>
        <v>0.5</v>
      </c>
      <c r="E24">
        <f>MIN(5, IF(INPUT!L24&lt;=65,2.5,IF(INPUT!L24&lt;=75,1.5,IF(INPUT!L24&lt;=85,1,IF(INPUT!L24&lt;=92,0.5,0)))) + (INPUT!M24/5)*1.5 + IF(INPUT!N24="Y",1,0))</f>
        <v>0.5</v>
      </c>
      <c r="F24">
        <f>MAX(ROUND(((B24*SETTINGS!$F$4)+(C24*SETTINGS!$F$5)+(D24*SETTINGS!$F$6)+(E24*SETTINGS!$F$7))/5*100,1),IF(INPUT!P24="Y",70,0))</f>
        <v>15</v>
      </c>
      <c r="G24" t="str">
        <f>IF(INPUT!P24="Y","ESCALATE — Active Leadership",IF(AND(B24&gt;=4,E24&gt;=4),"ESCALATE — Supplier Crisis + Production Risk",IF(AND(B24&gt;=4,C24&gt;=3.5),"ESCALATE — Dual Source + Eng Review",IF(B24&gt;=4,"Dual Source Priority",IF(AND(C24&gt;=3,D24&gt;=3),"Strategic RFQ — Cost Down + Risk",IF(C24&gt;=4,"Supply Risk Mitigation",IF(D24&gt;=4,"Cost Down / RFQ",IF(E24&gt;=3,"Supplier Performance Review",IF(F24&lt;=40,"Monitor","Review")))))))))</f>
        <v>Monitor</v>
      </c>
      <c r="H24">
        <f t="shared" si="0"/>
        <v>15.023999999999999</v>
      </c>
    </row>
    <row r="25" spans="1:8">
      <c r="A25" t="str">
        <f>INPUT!A25</f>
        <v>P-1024</v>
      </c>
      <c r="B25">
        <f>MIN(5, IF(INPUT!F25="Y",2,0) + IF(INPUT!G25="H",2,IF(INPUT!G25="M",1,0)) + IF(INPUT!H25&lt;=14,1,IF(INPUT!H25&lt;=30,0.5,0)))</f>
        <v>1.5</v>
      </c>
      <c r="C25">
        <f>MIN(5, IF(INPUT!E25="Y",2,0) + IF(INPUT!D25=1,1.5,IF(INPUT!D25=2,0.75,0)) + IF(INPUT!I25="Y",1,0) + IF(INPUT!J25="Y",0.5,0))</f>
        <v>1.25</v>
      </c>
      <c r="D25">
        <f>MIN(5, IF(INPUT!C25&gt;=1000000,2,IF(INPUT!C25&gt;=500000,1.5,IF(INPUT!C25&gt;=200000,1,IF(INPUT!C25&gt;=50000,0.5,0)))) + IF(INPUT!K25&gt;=25,2,IF(INPUT!K25&gt;=15,1.5,IF(INPUT!K25&gt;=10,1,IF(INPUT!K25&gt;=5,0.5,0)))) + IF(INPUT!K25&lt;0,-0.5,0))</f>
        <v>1.5</v>
      </c>
      <c r="E25">
        <f>MIN(5, IF(INPUT!L25&lt;=65,2.5,IF(INPUT!L25&lt;=75,1.5,IF(INPUT!L25&lt;=85,1,IF(INPUT!L25&lt;=92,0.5,0)))) + (INPUT!M25/5)*1.5 + IF(INPUT!N25="Y",1,0))</f>
        <v>1</v>
      </c>
      <c r="F25">
        <f>MAX(ROUND(((B25*SETTINGS!$F$4)+(C25*SETTINGS!$F$5)+(D25*SETTINGS!$F$6)+(E25*SETTINGS!$F$7))/5*100,1),IF(INPUT!P25="Y",70,0))</f>
        <v>26.5</v>
      </c>
      <c r="G25" t="str">
        <f>IF(INPUT!P25="Y","ESCALATE — Active Leadership",IF(AND(B25&gt;=4,E25&gt;=4),"ESCALATE — Supplier Crisis + Production Risk",IF(AND(B25&gt;=4,C25&gt;=3.5),"ESCALATE — Dual Source + Eng Review",IF(B25&gt;=4,"Dual Source Priority",IF(AND(C25&gt;=3,D25&gt;=3),"Strategic RFQ — Cost Down + Risk",IF(C25&gt;=4,"Supply Risk Mitigation",IF(D25&gt;=4,"Cost Down / RFQ",IF(E25&gt;=3,"Supplier Performance Review",IF(F25&lt;=40,"Monitor","Review")))))))))</f>
        <v>Monitor</v>
      </c>
      <c r="H25">
        <f t="shared" si="0"/>
        <v>26.524999999999999</v>
      </c>
    </row>
    <row r="26" spans="1:8">
      <c r="A26" t="str">
        <f>INPUT!A26</f>
        <v>P-1025</v>
      </c>
      <c r="B26">
        <f>MIN(5, IF(INPUT!F26="Y",2,0) + IF(INPUT!G26="H",2,IF(INPUT!G26="M",1,0)) + IF(INPUT!H26&lt;=14,1,IF(INPUT!H26&lt;=30,0.5,0)))</f>
        <v>5</v>
      </c>
      <c r="C26">
        <f>MIN(5, IF(INPUT!E26="Y",2,0) + IF(INPUT!D26=1,1.5,IF(INPUT!D26=2,0.75,0)) + IF(INPUT!I26="Y",1,0) + IF(INPUT!J26="Y",0.5,0))</f>
        <v>4</v>
      </c>
      <c r="D26">
        <f>MIN(5, IF(INPUT!C26&gt;=1000000,2,IF(INPUT!C26&gt;=500000,1.5,IF(INPUT!C26&gt;=200000,1,IF(INPUT!C26&gt;=50000,0.5,0)))) + IF(INPUT!K26&gt;=25,2,IF(INPUT!K26&gt;=15,1.5,IF(INPUT!K26&gt;=10,1,IF(INPUT!K26&gt;=5,0.5,0)))) + IF(INPUT!K26&lt;0,-0.5,0))</f>
        <v>4</v>
      </c>
      <c r="E26">
        <f>MIN(5, IF(INPUT!L26&lt;=65,2.5,IF(INPUT!L26&lt;=75,1.5,IF(INPUT!L26&lt;=85,1,IF(INPUT!L26&lt;=92,0.5,0)))) + (INPUT!M26/5)*1.5 + IF(INPUT!N26="Y",1,0))</f>
        <v>5</v>
      </c>
      <c r="F26">
        <f>MAX(ROUND(((B26*SETTINGS!$F$4)+(C26*SETTINGS!$F$5)+(D26*SETTINGS!$F$6)+(E26*SETTINGS!$F$7))/5*100,1),IF(INPUT!P26="Y",70,0))</f>
        <v>88</v>
      </c>
      <c r="G26" t="str">
        <f>IF(INPUT!P26="Y","ESCALATE — Active Leadership",IF(AND(B26&gt;=4,E26&gt;=4),"ESCALATE — Supplier Crisis + Production Risk",IF(AND(B26&gt;=4,C26&gt;=3.5),"ESCALATE — Dual Source + Eng Review",IF(B26&gt;=4,"Dual Source Priority",IF(AND(C26&gt;=3,D26&gt;=3),"Strategic RFQ — Cost Down + Risk",IF(C26&gt;=4,"Supply Risk Mitigation",IF(D26&gt;=4,"Cost Down / RFQ",IF(E26&gt;=3,"Supplier Performance Review",IF(F26&lt;=40,"Monitor","Review")))))))))</f>
        <v>ESCALATE — Supplier Crisis + Production Risk</v>
      </c>
      <c r="H26">
        <f t="shared" si="0"/>
        <v>88.025999999999996</v>
      </c>
    </row>
    <row r="27" spans="1:8">
      <c r="A27" t="str">
        <f>INPUT!A27</f>
        <v>P-1026</v>
      </c>
      <c r="B27">
        <f>MIN(5, IF(INPUT!F27="Y",2,0) + IF(INPUT!G27="H",2,IF(INPUT!G27="M",1,0)) + IF(INPUT!H27&lt;=14,1,IF(INPUT!H27&lt;=30,0.5,0)))</f>
        <v>0.5</v>
      </c>
      <c r="C27">
        <f>MIN(5, IF(INPUT!E27="Y",2,0) + IF(INPUT!D27=1,1.5,IF(INPUT!D27=2,0.75,0)) + IF(INPUT!I27="Y",1,0) + IF(INPUT!J27="Y",0.5,0))</f>
        <v>1</v>
      </c>
      <c r="D27">
        <f>MIN(5, IF(INPUT!C27&gt;=1000000,2,IF(INPUT!C27&gt;=500000,1.5,IF(INPUT!C27&gt;=200000,1,IF(INPUT!C27&gt;=50000,0.5,0)))) + IF(INPUT!K27&gt;=25,2,IF(INPUT!K27&gt;=15,1.5,IF(INPUT!K27&gt;=10,1,IF(INPUT!K27&gt;=5,0.5,0)))) + IF(INPUT!K27&lt;0,-0.5,0))</f>
        <v>0.5</v>
      </c>
      <c r="E27">
        <f>MIN(5, IF(INPUT!L27&lt;=65,2.5,IF(INPUT!L27&lt;=75,1.5,IF(INPUT!L27&lt;=85,1,IF(INPUT!L27&lt;=92,0.5,0)))) + (INPUT!M27/5)*1.5 + IF(INPUT!N27="Y",1,0))</f>
        <v>0.5</v>
      </c>
      <c r="F27">
        <f>MAX(ROUND(((B27*SETTINGS!$F$4)+(C27*SETTINGS!$F$5)+(D27*SETTINGS!$F$6)+(E27*SETTINGS!$F$7))/5*100,1),IF(INPUT!P27="Y",70,0))</f>
        <v>12</v>
      </c>
      <c r="G27" t="str">
        <f>IF(INPUT!P27="Y","ESCALATE — Active Leadership",IF(AND(B27&gt;=4,E27&gt;=4),"ESCALATE — Supplier Crisis + Production Risk",IF(AND(B27&gt;=4,C27&gt;=3.5),"ESCALATE — Dual Source + Eng Review",IF(B27&gt;=4,"Dual Source Priority",IF(AND(C27&gt;=3,D27&gt;=3),"Strategic RFQ — Cost Down + Risk",IF(C27&gt;=4,"Supply Risk Mitigation",IF(D27&gt;=4,"Cost Down / RFQ",IF(E27&gt;=3,"Supplier Performance Review",IF(F27&lt;=40,"Monitor","Review")))))))))</f>
        <v>Monitor</v>
      </c>
      <c r="H27">
        <f t="shared" si="0"/>
        <v>12.026999999999999</v>
      </c>
    </row>
    <row r="28" spans="1:8">
      <c r="A28" t="str">
        <f>INPUT!A28</f>
        <v>P-1027</v>
      </c>
      <c r="B28">
        <f>MIN(5, IF(INPUT!F28="Y",2,0) + IF(INPUT!G28="H",2,IF(INPUT!G28="M",1,0)) + IF(INPUT!H28&lt;=14,1,IF(INPUT!H28&lt;=30,0.5,0)))</f>
        <v>2</v>
      </c>
      <c r="C28">
        <f>MIN(5, IF(INPUT!E28="Y",2,0) + IF(INPUT!D28=1,1.5,IF(INPUT!D28=2,0.75,0)) + IF(INPUT!I28="Y",1,0) + IF(INPUT!J28="Y",0.5,0))</f>
        <v>4</v>
      </c>
      <c r="D28">
        <f>MIN(5, IF(INPUT!C28&gt;=1000000,2,IF(INPUT!C28&gt;=500000,1.5,IF(INPUT!C28&gt;=200000,1,IF(INPUT!C28&gt;=50000,0.5,0)))) + IF(INPUT!K28&gt;=25,2,IF(INPUT!K28&gt;=15,1.5,IF(INPUT!K28&gt;=10,1,IF(INPUT!K28&gt;=5,0.5,0)))) + IF(INPUT!K28&lt;0,-0.5,0))</f>
        <v>2.5</v>
      </c>
      <c r="E28">
        <f>MIN(5, IF(INPUT!L28&lt;=65,2.5,IF(INPUT!L28&lt;=75,1.5,IF(INPUT!L28&lt;=85,1,IF(INPUT!L28&lt;=92,0.5,0)))) + (INPUT!M28/5)*1.5 + IF(INPUT!N28="Y",1,0))</f>
        <v>2</v>
      </c>
      <c r="F28">
        <f>MAX(ROUND(((B28*SETTINGS!$F$4)+(C28*SETTINGS!$F$5)+(D28*SETTINGS!$F$6)+(E28*SETTINGS!$F$7))/5*100,1),IF(INPUT!P28="Y",70,0))</f>
        <v>52</v>
      </c>
      <c r="G28" t="str">
        <f>IF(INPUT!P28="Y","ESCALATE — Active Leadership",IF(AND(B28&gt;=4,E28&gt;=4),"ESCALATE — Supplier Crisis + Production Risk",IF(AND(B28&gt;=4,C28&gt;=3.5),"ESCALATE — Dual Source + Eng Review",IF(B28&gt;=4,"Dual Source Priority",IF(AND(C28&gt;=3,D28&gt;=3),"Strategic RFQ — Cost Down + Risk",IF(C28&gt;=4,"Supply Risk Mitigation",IF(D28&gt;=4,"Cost Down / RFQ",IF(E28&gt;=3,"Supplier Performance Review",IF(F28&lt;=40,"Monitor","Review")))))))))</f>
        <v>Supply Risk Mitigation</v>
      </c>
      <c r="H28">
        <f t="shared" si="0"/>
        <v>52.027999999999999</v>
      </c>
    </row>
    <row r="29" spans="1:8">
      <c r="A29" t="str">
        <f>INPUT!A29</f>
        <v>P-1028</v>
      </c>
      <c r="B29">
        <f>MIN(5, IF(INPUT!F29="Y",2,0) + IF(INPUT!G29="H",2,IF(INPUT!G29="M",1,0)) + IF(INPUT!H29&lt;=14,1,IF(INPUT!H29&lt;=30,0.5,0)))</f>
        <v>5</v>
      </c>
      <c r="C29">
        <f>MIN(5, IF(INPUT!E29="Y",2,0) + IF(INPUT!D29=1,1.5,IF(INPUT!D29=2,0.75,0)) + IF(INPUT!I29="Y",1,0) + IF(INPUT!J29="Y",0.5,0))</f>
        <v>1.25</v>
      </c>
      <c r="D29">
        <f>MIN(5, IF(INPUT!C29&gt;=1000000,2,IF(INPUT!C29&gt;=500000,1.5,IF(INPUT!C29&gt;=200000,1,IF(INPUT!C29&gt;=50000,0.5,0)))) + IF(INPUT!K29&gt;=25,2,IF(INPUT!K29&gt;=15,1.5,IF(INPUT!K29&gt;=10,1,IF(INPUT!K29&gt;=5,0.5,0)))) + IF(INPUT!K29&lt;0,-0.5,0))</f>
        <v>3</v>
      </c>
      <c r="E29">
        <f>MIN(5, IF(INPUT!L29&lt;=65,2.5,IF(INPUT!L29&lt;=75,1.5,IF(INPUT!L29&lt;=85,1,IF(INPUT!L29&lt;=92,0.5,0)))) + (INPUT!M29/5)*1.5 + IF(INPUT!N29="Y",1,0))</f>
        <v>4</v>
      </c>
      <c r="F29">
        <f>MAX(ROUND(((B29*SETTINGS!$F$4)+(C29*SETTINGS!$F$5)+(D29*SETTINGS!$F$6)+(E29*SETTINGS!$F$7))/5*100,1),IF(INPUT!P29="Y",70,0))</f>
        <v>64</v>
      </c>
      <c r="G29" t="str">
        <f>IF(INPUT!P29="Y","ESCALATE — Active Leadership",IF(AND(B29&gt;=4,E29&gt;=4),"ESCALATE — Supplier Crisis + Production Risk",IF(AND(B29&gt;=4,C29&gt;=3.5),"ESCALATE — Dual Source + Eng Review",IF(B29&gt;=4,"Dual Source Priority",IF(AND(C29&gt;=3,D29&gt;=3),"Strategic RFQ — Cost Down + Risk",IF(C29&gt;=4,"Supply Risk Mitigation",IF(D29&gt;=4,"Cost Down / RFQ",IF(E29&gt;=3,"Supplier Performance Review",IF(F29&lt;=40,"Monitor","Review")))))))))</f>
        <v>ESCALATE — Supplier Crisis + Production Risk</v>
      </c>
      <c r="H29">
        <f t="shared" si="0"/>
        <v>64.028999999999996</v>
      </c>
    </row>
    <row r="30" spans="1:8">
      <c r="A30" t="str">
        <f>INPUT!A30</f>
        <v>P-1029</v>
      </c>
      <c r="B30">
        <f>MIN(5, IF(INPUT!F30="Y",2,0) + IF(INPUT!G30="H",2,IF(INPUT!G30="M",1,0)) + IF(INPUT!H30&lt;=14,1,IF(INPUT!H30&lt;=30,0.5,0)))</f>
        <v>3</v>
      </c>
      <c r="C30">
        <f>MIN(5, IF(INPUT!E30="Y",2,0) + IF(INPUT!D30=1,1.5,IF(INPUT!D30=2,0.75,0)) + IF(INPUT!I30="Y",1,0) + IF(INPUT!J30="Y",0.5,0))</f>
        <v>4</v>
      </c>
      <c r="D30">
        <f>MIN(5, IF(INPUT!C30&gt;=1000000,2,IF(INPUT!C30&gt;=500000,1.5,IF(INPUT!C30&gt;=200000,1,IF(INPUT!C30&gt;=50000,0.5,0)))) + IF(INPUT!K30&gt;=25,2,IF(INPUT!K30&gt;=15,1.5,IF(INPUT!K30&gt;=10,1,IF(INPUT!K30&gt;=5,0.5,0)))) + IF(INPUT!K30&lt;0,-0.5,0))</f>
        <v>2.5</v>
      </c>
      <c r="E30">
        <f>MIN(5, IF(INPUT!L30&lt;=65,2.5,IF(INPUT!L30&lt;=75,1.5,IF(INPUT!L30&lt;=85,1,IF(INPUT!L30&lt;=92,0.5,0)))) + (INPUT!M30/5)*1.5 + IF(INPUT!N30="Y",1,0))</f>
        <v>3</v>
      </c>
      <c r="F30">
        <f>MAX(ROUND(((B30*SETTINGS!$F$4)+(C30*SETTINGS!$F$5)+(D30*SETTINGS!$F$6)+(E30*SETTINGS!$F$7))/5*100,1),IF(INPUT!P30="Y",70,0))</f>
        <v>60</v>
      </c>
      <c r="G30" t="str">
        <f>IF(INPUT!P30="Y","ESCALATE — Active Leadership",IF(AND(B30&gt;=4,E30&gt;=4),"ESCALATE — Supplier Crisis + Production Risk",IF(AND(B30&gt;=4,C30&gt;=3.5),"ESCALATE — Dual Source + Eng Review",IF(B30&gt;=4,"Dual Source Priority",IF(AND(C30&gt;=3,D30&gt;=3),"Strategic RFQ — Cost Down + Risk",IF(C30&gt;=4,"Supply Risk Mitigation",IF(D30&gt;=4,"Cost Down / RFQ",IF(E30&gt;=3,"Supplier Performance Review",IF(F30&lt;=40,"Monitor","Review")))))))))</f>
        <v>Supply Risk Mitigation</v>
      </c>
      <c r="H30">
        <f t="shared" si="0"/>
        <v>60.03</v>
      </c>
    </row>
    <row r="31" spans="1:8">
      <c r="A31" t="str">
        <f>INPUT!A31</f>
        <v>P-1030</v>
      </c>
      <c r="B31">
        <f>MIN(5, IF(INPUT!F31="Y",2,0) + IF(INPUT!G31="H",2,IF(INPUT!G31="M",1,0)) + IF(INPUT!H31&lt;=14,1,IF(INPUT!H31&lt;=30,0.5,0)))</f>
        <v>0</v>
      </c>
      <c r="C31">
        <f>MIN(5, IF(INPUT!E31="Y",2,0) + IF(INPUT!D31=1,1.5,IF(INPUT!D31=2,0.75,0)) + IF(INPUT!I31="Y",1,0) + IF(INPUT!J31="Y",0.5,0))</f>
        <v>1</v>
      </c>
      <c r="D31">
        <f>MIN(5, IF(INPUT!C31&gt;=1000000,2,IF(INPUT!C31&gt;=500000,1.5,IF(INPUT!C31&gt;=200000,1,IF(INPUT!C31&gt;=50000,0.5,0)))) + IF(INPUT!K31&gt;=25,2,IF(INPUT!K31&gt;=15,1.5,IF(INPUT!K31&gt;=10,1,IF(INPUT!K31&gt;=5,0.5,0)))) + IF(INPUT!K31&lt;0,-0.5,0))</f>
        <v>0</v>
      </c>
      <c r="E31">
        <f>MIN(5, IF(INPUT!L31&lt;=65,2.5,IF(INPUT!L31&lt;=75,1.5,IF(INPUT!L31&lt;=85,1,IF(INPUT!L31&lt;=92,0.5,0)))) + (INPUT!M31/5)*1.5 + IF(INPUT!N31="Y",1,0))</f>
        <v>0</v>
      </c>
      <c r="F31">
        <f>MAX(ROUND(((B31*SETTINGS!$F$4)+(C31*SETTINGS!$F$5)+(D31*SETTINGS!$F$6)+(E31*SETTINGS!$F$7))/5*100,1),IF(INPUT!P31="Y",70,0))</f>
        <v>4</v>
      </c>
      <c r="G31" t="str">
        <f>IF(INPUT!P31="Y","ESCALATE — Active Leadership",IF(AND(B31&gt;=4,E31&gt;=4),"ESCALATE — Supplier Crisis + Production Risk",IF(AND(B31&gt;=4,C31&gt;=3.5),"ESCALATE — Dual Source + Eng Review",IF(B31&gt;=4,"Dual Source Priority",IF(AND(C31&gt;=3,D31&gt;=3),"Strategic RFQ — Cost Down + Risk",IF(C31&gt;=4,"Supply Risk Mitigation",IF(D31&gt;=4,"Cost Down / RFQ",IF(E31&gt;=3,"Supplier Performance Review",IF(F31&lt;=40,"Monitor","Review")))))))))</f>
        <v>Monitor</v>
      </c>
      <c r="H31">
        <f t="shared" si="0"/>
        <v>4.0309999999999997</v>
      </c>
    </row>
    <row r="32" spans="1:8">
      <c r="A32" t="str">
        <f>INPUT!A32</f>
        <v>P-1031</v>
      </c>
      <c r="B32">
        <f>MIN(5, IF(INPUT!F32="Y",2,0) + IF(INPUT!G32="H",2,IF(INPUT!G32="M",1,0)) + IF(INPUT!H32&lt;=14,1,IF(INPUT!H32&lt;=30,0.5,0)))</f>
        <v>5</v>
      </c>
      <c r="C32">
        <f>MIN(5, IF(INPUT!E32="Y",2,0) + IF(INPUT!D32=1,1.5,IF(INPUT!D32=2,0.75,0)) + IF(INPUT!I32="Y",1,0) + IF(INPUT!J32="Y",0.5,0))</f>
        <v>4</v>
      </c>
      <c r="D32">
        <f>MIN(5, IF(INPUT!C32&gt;=1000000,2,IF(INPUT!C32&gt;=500000,1.5,IF(INPUT!C32&gt;=200000,1,IF(INPUT!C32&gt;=50000,0.5,0)))) + IF(INPUT!K32&gt;=25,2,IF(INPUT!K32&gt;=15,1.5,IF(INPUT!K32&gt;=10,1,IF(INPUT!K32&gt;=5,0.5,0)))) + IF(INPUT!K32&lt;0,-0.5,0))</f>
        <v>3.5</v>
      </c>
      <c r="E32">
        <f>MIN(5, IF(INPUT!L32&lt;=65,2.5,IF(INPUT!L32&lt;=75,1.5,IF(INPUT!L32&lt;=85,1,IF(INPUT!L32&lt;=92,0.5,0)))) + (INPUT!M32/5)*1.5 + IF(INPUT!N32="Y",1,0))</f>
        <v>5</v>
      </c>
      <c r="F32">
        <f>MAX(ROUND(((B32*SETTINGS!$F$4)+(C32*SETTINGS!$F$5)+(D32*SETTINGS!$F$6)+(E32*SETTINGS!$F$7))/5*100,1),IF(INPUT!P32="Y",70,0))</f>
        <v>84</v>
      </c>
      <c r="G32" t="str">
        <f>IF(INPUT!P32="Y","ESCALATE — Active Leadership",IF(AND(B32&gt;=4,E32&gt;=4),"ESCALATE — Supplier Crisis + Production Risk",IF(AND(B32&gt;=4,C32&gt;=3.5),"ESCALATE — Dual Source + Eng Review",IF(B32&gt;=4,"Dual Source Priority",IF(AND(C32&gt;=3,D32&gt;=3),"Strategic RFQ — Cost Down + Risk",IF(C32&gt;=4,"Supply Risk Mitigation",IF(D32&gt;=4,"Cost Down / RFQ",IF(E32&gt;=3,"Supplier Performance Review",IF(F32&lt;=40,"Monitor","Review")))))))))</f>
        <v>ESCALATE — Supplier Crisis + Production Risk</v>
      </c>
      <c r="H32">
        <f t="shared" si="0"/>
        <v>84.031999999999996</v>
      </c>
    </row>
    <row r="33" spans="1:8">
      <c r="A33" t="str">
        <f>INPUT!A33</f>
        <v>P-1032</v>
      </c>
      <c r="B33">
        <f>MIN(5, IF(INPUT!F33="Y",2,0) + IF(INPUT!G33="H",2,IF(INPUT!G33="M",1,0)) + IF(INPUT!H33&lt;=14,1,IF(INPUT!H33&lt;=30,0.5,0)))</f>
        <v>1.5</v>
      </c>
      <c r="C33">
        <f>MIN(5, IF(INPUT!E33="Y",2,0) + IF(INPUT!D33=1,1.5,IF(INPUT!D33=2,0.75,0)) + IF(INPUT!I33="Y",1,0) + IF(INPUT!J33="Y",0.5,0))</f>
        <v>0.75</v>
      </c>
      <c r="D33">
        <f>MIN(5, IF(INPUT!C33&gt;=1000000,2,IF(INPUT!C33&gt;=500000,1.5,IF(INPUT!C33&gt;=200000,1,IF(INPUT!C33&gt;=50000,0.5,0)))) + IF(INPUT!K33&gt;=25,2,IF(INPUT!K33&gt;=15,1.5,IF(INPUT!K33&gt;=10,1,IF(INPUT!K33&gt;=5,0.5,0)))) + IF(INPUT!K33&lt;0,-0.5,0))</f>
        <v>1</v>
      </c>
      <c r="E33">
        <f>MIN(5, IF(INPUT!L33&lt;=65,2.5,IF(INPUT!L33&lt;=75,1.5,IF(INPUT!L33&lt;=85,1,IF(INPUT!L33&lt;=92,0.5,0)))) + (INPUT!M33/5)*1.5 + IF(INPUT!N33="Y",1,0))</f>
        <v>0.5</v>
      </c>
      <c r="F33">
        <f>MAX(ROUND(((B33*SETTINGS!$F$4)+(C33*SETTINGS!$F$5)+(D33*SETTINGS!$F$6)+(E33*SETTINGS!$F$7))/5*100,1),IF(INPUT!P33="Y",70,0))</f>
        <v>18</v>
      </c>
      <c r="G33" t="str">
        <f>IF(INPUT!P33="Y","ESCALATE — Active Leadership",IF(AND(B33&gt;=4,E33&gt;=4),"ESCALATE — Supplier Crisis + Production Risk",IF(AND(B33&gt;=4,C33&gt;=3.5),"ESCALATE — Dual Source + Eng Review",IF(B33&gt;=4,"Dual Source Priority",IF(AND(C33&gt;=3,D33&gt;=3),"Strategic RFQ — Cost Down + Risk",IF(C33&gt;=4,"Supply Risk Mitigation",IF(D33&gt;=4,"Cost Down / RFQ",IF(E33&gt;=3,"Supplier Performance Review",IF(F33&lt;=40,"Monitor","Review")))))))))</f>
        <v>Monitor</v>
      </c>
      <c r="H33">
        <f t="shared" si="0"/>
        <v>18.033000000000001</v>
      </c>
    </row>
    <row r="34" spans="1:8">
      <c r="A34" t="str">
        <f>INPUT!A34</f>
        <v>P-1033</v>
      </c>
      <c r="B34">
        <f>MIN(5, IF(INPUT!F34="Y",2,0) + IF(INPUT!G34="H",2,IF(INPUT!G34="M",1,0)) + IF(INPUT!H34&lt;=14,1,IF(INPUT!H34&lt;=30,0.5,0)))</f>
        <v>0</v>
      </c>
      <c r="C34">
        <f>MIN(5, IF(INPUT!E34="Y",2,0) + IF(INPUT!D34=1,1.5,IF(INPUT!D34=2,0.75,0)) + IF(INPUT!I34="Y",1,0) + IF(INPUT!J34="Y",0.5,0))</f>
        <v>1</v>
      </c>
      <c r="D34">
        <f>MIN(5, IF(INPUT!C34&gt;=1000000,2,IF(INPUT!C34&gt;=500000,1.5,IF(INPUT!C34&gt;=200000,1,IF(INPUT!C34&gt;=50000,0.5,0)))) + IF(INPUT!K34&gt;=25,2,IF(INPUT!K34&gt;=15,1.5,IF(INPUT!K34&gt;=10,1,IF(INPUT!K34&gt;=5,0.5,0)))) + IF(INPUT!K34&lt;0,-0.5,0))</f>
        <v>0.5</v>
      </c>
      <c r="E34">
        <f>MIN(5, IF(INPUT!L34&lt;=65,2.5,IF(INPUT!L34&lt;=75,1.5,IF(INPUT!L34&lt;=85,1,IF(INPUT!L34&lt;=92,0.5,0)))) + (INPUT!M34/5)*1.5 + IF(INPUT!N34="Y",1,0))</f>
        <v>0</v>
      </c>
      <c r="F34">
        <f>MAX(ROUND(((B34*SETTINGS!$F$4)+(C34*SETTINGS!$F$5)+(D34*SETTINGS!$F$6)+(E34*SETTINGS!$F$7))/5*100,1),IF(INPUT!P34="Y",70,0))</f>
        <v>8</v>
      </c>
      <c r="G34" t="str">
        <f>IF(INPUT!P34="Y","ESCALATE — Active Leadership",IF(AND(B34&gt;=4,E34&gt;=4),"ESCALATE — Supplier Crisis + Production Risk",IF(AND(B34&gt;=4,C34&gt;=3.5),"ESCALATE — Dual Source + Eng Review",IF(B34&gt;=4,"Dual Source Priority",IF(AND(C34&gt;=3,D34&gt;=3),"Strategic RFQ — Cost Down + Risk",IF(C34&gt;=4,"Supply Risk Mitigation",IF(D34&gt;=4,"Cost Down / RFQ",IF(E34&gt;=3,"Supplier Performance Review",IF(F34&lt;=40,"Monitor","Review")))))))))</f>
        <v>Monitor</v>
      </c>
      <c r="H34">
        <f t="shared" si="0"/>
        <v>8.0340000000000007</v>
      </c>
    </row>
    <row r="35" spans="1:8">
      <c r="A35" t="str">
        <f>INPUT!A35</f>
        <v>P-1034</v>
      </c>
      <c r="B35">
        <f>MIN(5, IF(INPUT!F35="Y",2,0) + IF(INPUT!G35="H",2,IF(INPUT!G35="M",1,0)) + IF(INPUT!H35&lt;=14,1,IF(INPUT!H35&lt;=30,0.5,0)))</f>
        <v>5</v>
      </c>
      <c r="C35">
        <f>MIN(5, IF(INPUT!E35="Y",2,0) + IF(INPUT!D35=1,1.5,IF(INPUT!D35=2,0.75,0)) + IF(INPUT!I35="Y",1,0) + IF(INPUT!J35="Y",0.5,0))</f>
        <v>4</v>
      </c>
      <c r="D35">
        <f>MIN(5, IF(INPUT!C35&gt;=1000000,2,IF(INPUT!C35&gt;=500000,1.5,IF(INPUT!C35&gt;=200000,1,IF(INPUT!C35&gt;=50000,0.5,0)))) + IF(INPUT!K35&gt;=25,2,IF(INPUT!K35&gt;=15,1.5,IF(INPUT!K35&gt;=10,1,IF(INPUT!K35&gt;=5,0.5,0)))) + IF(INPUT!K35&lt;0,-0.5,0))</f>
        <v>3.5</v>
      </c>
      <c r="E35">
        <f>MIN(5, IF(INPUT!L35&lt;=65,2.5,IF(INPUT!L35&lt;=75,1.5,IF(INPUT!L35&lt;=85,1,IF(INPUT!L35&lt;=92,0.5,0)))) + (INPUT!M35/5)*1.5 + IF(INPUT!N35="Y",1,0))</f>
        <v>5</v>
      </c>
      <c r="F35">
        <f>MAX(ROUND(((B35*SETTINGS!$F$4)+(C35*SETTINGS!$F$5)+(D35*SETTINGS!$F$6)+(E35*SETTINGS!$F$7))/5*100,1),IF(INPUT!P35="Y",70,0))</f>
        <v>84</v>
      </c>
      <c r="G35" t="str">
        <f>IF(INPUT!P35="Y","ESCALATE — Active Leadership",IF(AND(B35&gt;=4,E35&gt;=4),"ESCALATE — Supplier Crisis + Production Risk",IF(AND(B35&gt;=4,C35&gt;=3.5),"ESCALATE — Dual Source + Eng Review",IF(B35&gt;=4,"Dual Source Priority",IF(AND(C35&gt;=3,D35&gt;=3),"Strategic RFQ — Cost Down + Risk",IF(C35&gt;=4,"Supply Risk Mitigation",IF(D35&gt;=4,"Cost Down / RFQ",IF(E35&gt;=3,"Supplier Performance Review",IF(F35&lt;=40,"Monitor","Review")))))))))</f>
        <v>ESCALATE — Supplier Crisis + Production Risk</v>
      </c>
      <c r="H35">
        <f t="shared" si="0"/>
        <v>84.034999999999997</v>
      </c>
    </row>
    <row r="36" spans="1:8">
      <c r="A36" t="str">
        <f>INPUT!A36</f>
        <v>P-1035</v>
      </c>
      <c r="B36">
        <f>MIN(5, IF(INPUT!F36="Y",2,0) + IF(INPUT!G36="H",2,IF(INPUT!G36="M",1,0)) + IF(INPUT!H36&lt;=14,1,IF(INPUT!H36&lt;=30,0.5,0)))</f>
        <v>3</v>
      </c>
      <c r="C36">
        <f>MIN(5, IF(INPUT!E36="Y",2,0) + IF(INPUT!D36=1,1.5,IF(INPUT!D36=2,0.75,0)) + IF(INPUT!I36="Y",1,0) + IF(INPUT!J36="Y",0.5,0))</f>
        <v>4</v>
      </c>
      <c r="D36">
        <f>MIN(5, IF(INPUT!C36&gt;=1000000,2,IF(INPUT!C36&gt;=500000,1.5,IF(INPUT!C36&gt;=200000,1,IF(INPUT!C36&gt;=50000,0.5,0)))) + IF(INPUT!K36&gt;=25,2,IF(INPUT!K36&gt;=15,1.5,IF(INPUT!K36&gt;=10,1,IF(INPUT!K36&gt;=5,0.5,0)))) + IF(INPUT!K36&lt;0,-0.5,0))</f>
        <v>1.5</v>
      </c>
      <c r="E36">
        <f>MIN(5, IF(INPUT!L36&lt;=65,2.5,IF(INPUT!L36&lt;=75,1.5,IF(INPUT!L36&lt;=85,1,IF(INPUT!L36&lt;=92,0.5,0)))) + (INPUT!M36/5)*1.5 + IF(INPUT!N36="Y",1,0))</f>
        <v>4</v>
      </c>
      <c r="F36">
        <f>MAX(ROUND(((B36*SETTINGS!$F$4)+(C36*SETTINGS!$F$5)+(D36*SETTINGS!$F$6)+(E36*SETTINGS!$F$7))/5*100,1),IF(INPUT!P36="Y",70,0))</f>
        <v>57</v>
      </c>
      <c r="G36" t="str">
        <f>IF(INPUT!P36="Y","ESCALATE — Active Leadership",IF(AND(B36&gt;=4,E36&gt;=4),"ESCALATE — Supplier Crisis + Production Risk",IF(AND(B36&gt;=4,C36&gt;=3.5),"ESCALATE — Dual Source + Eng Review",IF(B36&gt;=4,"Dual Source Priority",IF(AND(C36&gt;=3,D36&gt;=3),"Strategic RFQ — Cost Down + Risk",IF(C36&gt;=4,"Supply Risk Mitigation",IF(D36&gt;=4,"Cost Down / RFQ",IF(E36&gt;=3,"Supplier Performance Review",IF(F36&lt;=40,"Monitor","Review")))))))))</f>
        <v>Supply Risk Mitigation</v>
      </c>
      <c r="H36">
        <f t="shared" si="0"/>
        <v>57.036000000000001</v>
      </c>
    </row>
    <row r="37" spans="1:8">
      <c r="A37" t="str">
        <f>INPUT!A37</f>
        <v>P-1036</v>
      </c>
      <c r="B37">
        <f>MIN(5, IF(INPUT!F37="Y",2,0) + IF(INPUT!G37="H",2,IF(INPUT!G37="M",1,0)) + IF(INPUT!H37&lt;=14,1,IF(INPUT!H37&lt;=30,0.5,0)))</f>
        <v>1.5</v>
      </c>
      <c r="C37">
        <f>MIN(5, IF(INPUT!E37="Y",2,0) + IF(INPUT!D37=1,1.5,IF(INPUT!D37=2,0.75,0)) + IF(INPUT!I37="Y",1,0) + IF(INPUT!J37="Y",0.5,0))</f>
        <v>1</v>
      </c>
      <c r="D37">
        <f>MIN(5, IF(INPUT!C37&gt;=1000000,2,IF(INPUT!C37&gt;=500000,1.5,IF(INPUT!C37&gt;=200000,1,IF(INPUT!C37&gt;=50000,0.5,0)))) + IF(INPUT!K37&gt;=25,2,IF(INPUT!K37&gt;=15,1.5,IF(INPUT!K37&gt;=10,1,IF(INPUT!K37&gt;=5,0.5,0)))) + IF(INPUT!K37&lt;0,-0.5,0))</f>
        <v>1</v>
      </c>
      <c r="E37">
        <f>MIN(5, IF(INPUT!L37&lt;=65,2.5,IF(INPUT!L37&lt;=75,1.5,IF(INPUT!L37&lt;=85,1,IF(INPUT!L37&lt;=92,0.5,0)))) + (INPUT!M37/5)*1.5 + IF(INPUT!N37="Y",1,0))</f>
        <v>0.5</v>
      </c>
      <c r="F37">
        <f>MAX(ROUND(((B37*SETTINGS!$F$4)+(C37*SETTINGS!$F$5)+(D37*SETTINGS!$F$6)+(E37*SETTINGS!$F$7))/5*100,1),IF(INPUT!P37="Y",70,0))</f>
        <v>19</v>
      </c>
      <c r="G37" t="str">
        <f>IF(INPUT!P37="Y","ESCALATE — Active Leadership",IF(AND(B37&gt;=4,E37&gt;=4),"ESCALATE — Supplier Crisis + Production Risk",IF(AND(B37&gt;=4,C37&gt;=3.5),"ESCALATE — Dual Source + Eng Review",IF(B37&gt;=4,"Dual Source Priority",IF(AND(C37&gt;=3,D37&gt;=3),"Strategic RFQ — Cost Down + Risk",IF(C37&gt;=4,"Supply Risk Mitigation",IF(D37&gt;=4,"Cost Down / RFQ",IF(E37&gt;=3,"Supplier Performance Review",IF(F37&lt;=40,"Monitor","Review")))))))))</f>
        <v>Monitor</v>
      </c>
      <c r="H37">
        <f t="shared" si="0"/>
        <v>19.036999999999999</v>
      </c>
    </row>
    <row r="38" spans="1:8">
      <c r="A38" t="str">
        <f>INPUT!A38</f>
        <v>P-1037</v>
      </c>
      <c r="B38">
        <f>MIN(5, IF(INPUT!F38="Y",2,0) + IF(INPUT!G38="H",2,IF(INPUT!G38="M",1,0)) + IF(INPUT!H38&lt;=14,1,IF(INPUT!H38&lt;=30,0.5,0)))</f>
        <v>5</v>
      </c>
      <c r="C38">
        <f>MIN(5, IF(INPUT!E38="Y",2,0) + IF(INPUT!D38=1,1.5,IF(INPUT!D38=2,0.75,0)) + IF(INPUT!I38="Y",1,0) + IF(INPUT!J38="Y",0.5,0))</f>
        <v>4</v>
      </c>
      <c r="D38">
        <f>MIN(5, IF(INPUT!C38&gt;=1000000,2,IF(INPUT!C38&gt;=500000,1.5,IF(INPUT!C38&gt;=200000,1,IF(INPUT!C38&gt;=50000,0.5,0)))) + IF(INPUT!K38&gt;=25,2,IF(INPUT!K38&gt;=15,1.5,IF(INPUT!K38&gt;=10,1,IF(INPUT!K38&gt;=5,0.5,0)))) + IF(INPUT!K38&lt;0,-0.5,0))</f>
        <v>4</v>
      </c>
      <c r="E38">
        <f>MIN(5, IF(INPUT!L38&lt;=65,2.5,IF(INPUT!L38&lt;=75,1.5,IF(INPUT!L38&lt;=85,1,IF(INPUT!L38&lt;=92,0.5,0)))) + (INPUT!M38/5)*1.5 + IF(INPUT!N38="Y",1,0))</f>
        <v>5</v>
      </c>
      <c r="F38">
        <f>MAX(ROUND(((B38*SETTINGS!$F$4)+(C38*SETTINGS!$F$5)+(D38*SETTINGS!$F$6)+(E38*SETTINGS!$F$7))/5*100,1),IF(INPUT!P38="Y",70,0))</f>
        <v>88</v>
      </c>
      <c r="G38" t="str">
        <f>IF(INPUT!P38="Y","ESCALATE — Active Leadership",IF(AND(B38&gt;=4,E38&gt;=4),"ESCALATE — Supplier Crisis + Production Risk",IF(AND(B38&gt;=4,C38&gt;=3.5),"ESCALATE — Dual Source + Eng Review",IF(B38&gt;=4,"Dual Source Priority",IF(AND(C38&gt;=3,D38&gt;=3),"Strategic RFQ — Cost Down + Risk",IF(C38&gt;=4,"Supply Risk Mitigation",IF(D38&gt;=4,"Cost Down / RFQ",IF(E38&gt;=3,"Supplier Performance Review",IF(F38&lt;=40,"Monitor","Review")))))))))</f>
        <v>ESCALATE — Supplier Crisis + Production Risk</v>
      </c>
      <c r="H38">
        <f t="shared" si="0"/>
        <v>88.037999999999997</v>
      </c>
    </row>
    <row r="39" spans="1:8">
      <c r="A39" t="str">
        <f>INPUT!A39</f>
        <v>P-1038</v>
      </c>
      <c r="B39">
        <f>MIN(5, IF(INPUT!F39="Y",2,0) + IF(INPUT!G39="H",2,IF(INPUT!G39="M",1,0)) + IF(INPUT!H39&lt;=14,1,IF(INPUT!H39&lt;=30,0.5,0)))</f>
        <v>5</v>
      </c>
      <c r="C39">
        <f>MIN(5, IF(INPUT!E39="Y",2,0) + IF(INPUT!D39=1,1.5,IF(INPUT!D39=2,0.75,0)) + IF(INPUT!I39="Y",1,0) + IF(INPUT!J39="Y",0.5,0))</f>
        <v>1.25</v>
      </c>
      <c r="D39">
        <f>MIN(5, IF(INPUT!C39&gt;=1000000,2,IF(INPUT!C39&gt;=500000,1.5,IF(INPUT!C39&gt;=200000,1,IF(INPUT!C39&gt;=50000,0.5,0)))) + IF(INPUT!K39&gt;=25,2,IF(INPUT!K39&gt;=15,1.5,IF(INPUT!K39&gt;=10,1,IF(INPUT!K39&gt;=5,0.5,0)))) + IF(INPUT!K39&lt;0,-0.5,0))</f>
        <v>2.5</v>
      </c>
      <c r="E39">
        <f>MIN(5, IF(INPUT!L39&lt;=65,2.5,IF(INPUT!L39&lt;=75,1.5,IF(INPUT!L39&lt;=85,1,IF(INPUT!L39&lt;=92,0.5,0)))) + (INPUT!M39/5)*1.5 + IF(INPUT!N39="Y",1,0))</f>
        <v>2</v>
      </c>
      <c r="F39">
        <f>MAX(ROUND(((B39*SETTINGS!$F$4)+(C39*SETTINGS!$F$5)+(D39*SETTINGS!$F$6)+(E39*SETTINGS!$F$7))/5*100,1),IF(INPUT!P39="Y",70,0))</f>
        <v>50</v>
      </c>
      <c r="G39" t="str">
        <f>IF(INPUT!P39="Y","ESCALATE — Active Leadership",IF(AND(B39&gt;=4,E39&gt;=4),"ESCALATE — Supplier Crisis + Production Risk",IF(AND(B39&gt;=4,C39&gt;=3.5),"ESCALATE — Dual Source + Eng Review",IF(B39&gt;=4,"Dual Source Priority",IF(AND(C39&gt;=3,D39&gt;=3),"Strategic RFQ — Cost Down + Risk",IF(C39&gt;=4,"Supply Risk Mitigation",IF(D39&gt;=4,"Cost Down / RFQ",IF(E39&gt;=3,"Supplier Performance Review",IF(F39&lt;=40,"Monitor","Review")))))))))</f>
        <v>Dual Source Priority</v>
      </c>
      <c r="H39">
        <f t="shared" si="0"/>
        <v>50.039000000000001</v>
      </c>
    </row>
    <row r="40" spans="1:8">
      <c r="A40" t="str">
        <f>INPUT!A40</f>
        <v>P-1039</v>
      </c>
      <c r="B40">
        <f>MIN(5, IF(INPUT!F40="Y",2,0) + IF(INPUT!G40="H",2,IF(INPUT!G40="M",1,0)) + IF(INPUT!H40&lt;=14,1,IF(INPUT!H40&lt;=30,0.5,0)))</f>
        <v>1.5</v>
      </c>
      <c r="C40">
        <f>MIN(5, IF(INPUT!E40="Y",2,0) + IF(INPUT!D40=1,1.5,IF(INPUT!D40=2,0.75,0)) + IF(INPUT!I40="Y",1,0) + IF(INPUT!J40="Y",0.5,0))</f>
        <v>0</v>
      </c>
      <c r="D40">
        <f>MIN(5, IF(INPUT!C40&gt;=1000000,2,IF(INPUT!C40&gt;=500000,1.5,IF(INPUT!C40&gt;=200000,1,IF(INPUT!C40&gt;=50000,0.5,0)))) + IF(INPUT!K40&gt;=25,2,IF(INPUT!K40&gt;=15,1.5,IF(INPUT!K40&gt;=10,1,IF(INPUT!K40&gt;=5,0.5,0)))) + IF(INPUT!K40&lt;0,-0.5,0))</f>
        <v>1.5</v>
      </c>
      <c r="E40">
        <f>MIN(5, IF(INPUT!L40&lt;=65,2.5,IF(INPUT!L40&lt;=75,1.5,IF(INPUT!L40&lt;=85,1,IF(INPUT!L40&lt;=92,0.5,0)))) + (INPUT!M40/5)*1.5 + IF(INPUT!N40="Y",1,0))</f>
        <v>1</v>
      </c>
      <c r="F40">
        <f>MAX(ROUND(((B40*SETTINGS!$F$4)+(C40*SETTINGS!$F$5)+(D40*SETTINGS!$F$6)+(E40*SETTINGS!$F$7))/5*100,1),IF(INPUT!P40="Y",70,0))</f>
        <v>21.5</v>
      </c>
      <c r="G40" t="str">
        <f>IF(INPUT!P40="Y","ESCALATE — Active Leadership",IF(AND(B40&gt;=4,E40&gt;=4),"ESCALATE — Supplier Crisis + Production Risk",IF(AND(B40&gt;=4,C40&gt;=3.5),"ESCALATE — Dual Source + Eng Review",IF(B40&gt;=4,"Dual Source Priority",IF(AND(C40&gt;=3,D40&gt;=3),"Strategic RFQ — Cost Down + Risk",IF(C40&gt;=4,"Supply Risk Mitigation",IF(D40&gt;=4,"Cost Down / RFQ",IF(E40&gt;=3,"Supplier Performance Review",IF(F40&lt;=40,"Monitor","Review")))))))))</f>
        <v>Monitor</v>
      </c>
      <c r="H40">
        <f t="shared" si="0"/>
        <v>21.54</v>
      </c>
    </row>
    <row r="41" spans="1:8">
      <c r="A41" t="str">
        <f>INPUT!A41</f>
        <v>P-1040</v>
      </c>
      <c r="B41">
        <f>MIN(5, IF(INPUT!F41="Y",2,0) + IF(INPUT!G41="H",2,IF(INPUT!G41="M",1,0)) + IF(INPUT!H41&lt;=14,1,IF(INPUT!H41&lt;=30,0.5,0)))</f>
        <v>5</v>
      </c>
      <c r="C41">
        <f>MIN(5, IF(INPUT!E41="Y",2,0) + IF(INPUT!D41=1,1.5,IF(INPUT!D41=2,0.75,0)) + IF(INPUT!I41="Y",1,0) + IF(INPUT!J41="Y",0.5,0))</f>
        <v>4</v>
      </c>
      <c r="D41">
        <f>MIN(5, IF(INPUT!C41&gt;=1000000,2,IF(INPUT!C41&gt;=500000,1.5,IF(INPUT!C41&gt;=200000,1,IF(INPUT!C41&gt;=50000,0.5,0)))) + IF(INPUT!K41&gt;=25,2,IF(INPUT!K41&gt;=15,1.5,IF(INPUT!K41&gt;=10,1,IF(INPUT!K41&gt;=5,0.5,0)))) + IF(INPUT!K41&lt;0,-0.5,0))</f>
        <v>4</v>
      </c>
      <c r="E41">
        <f>MIN(5, IF(INPUT!L41&lt;=65,2.5,IF(INPUT!L41&lt;=75,1.5,IF(INPUT!L41&lt;=85,1,IF(INPUT!L41&lt;=92,0.5,0)))) + (INPUT!M41/5)*1.5 + IF(INPUT!N41="Y",1,0))</f>
        <v>5</v>
      </c>
      <c r="F41">
        <f>MAX(ROUND(((B41*SETTINGS!$F$4)+(C41*SETTINGS!$F$5)+(D41*SETTINGS!$F$6)+(E41*SETTINGS!$F$7))/5*100,1),IF(INPUT!P41="Y",70,0))</f>
        <v>88</v>
      </c>
      <c r="G41" t="str">
        <f>IF(INPUT!P41="Y","ESCALATE — Active Leadership",IF(AND(B41&gt;=4,E41&gt;=4),"ESCALATE — Supplier Crisis + Production Risk",IF(AND(B41&gt;=4,C41&gt;=3.5),"ESCALATE — Dual Source + Eng Review",IF(B41&gt;=4,"Dual Source Priority",IF(AND(C41&gt;=3,D41&gt;=3),"Strategic RFQ — Cost Down + Risk",IF(C41&gt;=4,"Supply Risk Mitigation",IF(D41&gt;=4,"Cost Down / RFQ",IF(E41&gt;=3,"Supplier Performance Review",IF(F41&lt;=40,"Monitor","Review")))))))))</f>
        <v>ESCALATE — Supplier Crisis + Production Risk</v>
      </c>
      <c r="H41">
        <f t="shared" si="0"/>
        <v>88.040999999999997</v>
      </c>
    </row>
    <row r="42" spans="1:8">
      <c r="A42" t="str">
        <f>INPUT!A42</f>
        <v>P-1041</v>
      </c>
      <c r="B42">
        <f>MIN(5, IF(INPUT!F42="Y",2,0) + IF(INPUT!G42="H",2,IF(INPUT!G42="M",1,0)) + IF(INPUT!H42&lt;=14,1,IF(INPUT!H42&lt;=30,0.5,0)))</f>
        <v>3</v>
      </c>
      <c r="C42">
        <f>MIN(5, IF(INPUT!E42="Y",2,0) + IF(INPUT!D42=1,1.5,IF(INPUT!D42=2,0.75,0)) + IF(INPUT!I42="Y",1,0) + IF(INPUT!J42="Y",0.5,0))</f>
        <v>4</v>
      </c>
      <c r="D42">
        <f>MIN(5, IF(INPUT!C42&gt;=1000000,2,IF(INPUT!C42&gt;=500000,1.5,IF(INPUT!C42&gt;=200000,1,IF(INPUT!C42&gt;=50000,0.5,0)))) + IF(INPUT!K42&gt;=25,2,IF(INPUT!K42&gt;=15,1.5,IF(INPUT!K42&gt;=10,1,IF(INPUT!K42&gt;=5,0.5,0)))) + IF(INPUT!K42&lt;0,-0.5,0))</f>
        <v>3</v>
      </c>
      <c r="E42">
        <f>MIN(5, IF(INPUT!L42&lt;=65,2.5,IF(INPUT!L42&lt;=75,1.5,IF(INPUT!L42&lt;=85,1,IF(INPUT!L42&lt;=92,0.5,0)))) + (INPUT!M42/5)*1.5 + IF(INPUT!N42="Y",1,0))</f>
        <v>3</v>
      </c>
      <c r="F42">
        <f>MAX(ROUND(((B42*SETTINGS!$F$4)+(C42*SETTINGS!$F$5)+(D42*SETTINGS!$F$6)+(E42*SETTINGS!$F$7))/5*100,1),IF(INPUT!P42="Y",70,0))</f>
        <v>64</v>
      </c>
      <c r="G42" t="str">
        <f>IF(INPUT!P42="Y","ESCALATE — Active Leadership",IF(AND(B42&gt;=4,E42&gt;=4),"ESCALATE — Supplier Crisis + Production Risk",IF(AND(B42&gt;=4,C42&gt;=3.5),"ESCALATE — Dual Source + Eng Review",IF(B42&gt;=4,"Dual Source Priority",IF(AND(C42&gt;=3,D42&gt;=3),"Strategic RFQ — Cost Down + Risk",IF(C42&gt;=4,"Supply Risk Mitigation",IF(D42&gt;=4,"Cost Down / RFQ",IF(E42&gt;=3,"Supplier Performance Review",IF(F42&lt;=40,"Monitor","Review")))))))))</f>
        <v>Strategic RFQ — Cost Down + Risk</v>
      </c>
      <c r="H42">
        <f t="shared" si="0"/>
        <v>64.042000000000002</v>
      </c>
    </row>
    <row r="43" spans="1:8">
      <c r="A43" t="str">
        <f>INPUT!A43</f>
        <v>P-1042</v>
      </c>
      <c r="B43">
        <f>MIN(5, IF(INPUT!F43="Y",2,0) + IF(INPUT!G43="H",2,IF(INPUT!G43="M",1,0)) + IF(INPUT!H43&lt;=14,1,IF(INPUT!H43&lt;=30,0.5,0)))</f>
        <v>1.5</v>
      </c>
      <c r="C43">
        <f>MIN(5, IF(INPUT!E43="Y",2,0) + IF(INPUT!D43=1,1.5,IF(INPUT!D43=2,0.75,0)) + IF(INPUT!I43="Y",1,0) + IF(INPUT!J43="Y",0.5,0))</f>
        <v>1.25</v>
      </c>
      <c r="D43">
        <f>MIN(5, IF(INPUT!C43&gt;=1000000,2,IF(INPUT!C43&gt;=500000,1.5,IF(INPUT!C43&gt;=200000,1,IF(INPUT!C43&gt;=50000,0.5,0)))) + IF(INPUT!K43&gt;=25,2,IF(INPUT!K43&gt;=15,1.5,IF(INPUT!K43&gt;=10,1,IF(INPUT!K43&gt;=5,0.5,0)))) + IF(INPUT!K43&lt;0,-0.5,0))</f>
        <v>1.5</v>
      </c>
      <c r="E43">
        <f>MIN(5, IF(INPUT!L43&lt;=65,2.5,IF(INPUT!L43&lt;=75,1.5,IF(INPUT!L43&lt;=85,1,IF(INPUT!L43&lt;=92,0.5,0)))) + (INPUT!M43/5)*1.5 + IF(INPUT!N43="Y",1,0))</f>
        <v>0.5</v>
      </c>
      <c r="F43">
        <f>MAX(ROUND(((B43*SETTINGS!$F$4)+(C43*SETTINGS!$F$5)+(D43*SETTINGS!$F$6)+(E43*SETTINGS!$F$7))/5*100,1),IF(INPUT!P43="Y",70,0))</f>
        <v>24</v>
      </c>
      <c r="G43" t="str">
        <f>IF(INPUT!P43="Y","ESCALATE — Active Leadership",IF(AND(B43&gt;=4,E43&gt;=4),"ESCALATE — Supplier Crisis + Production Risk",IF(AND(B43&gt;=4,C43&gt;=3.5),"ESCALATE — Dual Source + Eng Review",IF(B43&gt;=4,"Dual Source Priority",IF(AND(C43&gt;=3,D43&gt;=3),"Strategic RFQ — Cost Down + Risk",IF(C43&gt;=4,"Supply Risk Mitigation",IF(D43&gt;=4,"Cost Down / RFQ",IF(E43&gt;=3,"Supplier Performance Review",IF(F43&lt;=40,"Monitor","Review")))))))))</f>
        <v>Monitor</v>
      </c>
      <c r="H43">
        <f t="shared" si="0"/>
        <v>24.042999999999999</v>
      </c>
    </row>
    <row r="44" spans="1:8">
      <c r="A44" t="str">
        <f>INPUT!A44</f>
        <v>P-1043</v>
      </c>
      <c r="B44">
        <f>MIN(5, IF(INPUT!F44="Y",2,0) + IF(INPUT!G44="H",2,IF(INPUT!G44="M",1,0)) + IF(INPUT!H44&lt;=14,1,IF(INPUT!H44&lt;=30,0.5,0)))</f>
        <v>3</v>
      </c>
      <c r="C44">
        <f>MIN(5, IF(INPUT!E44="Y",2,0) + IF(INPUT!D44=1,1.5,IF(INPUT!D44=2,0.75,0)) + IF(INPUT!I44="Y",1,0) + IF(INPUT!J44="Y",0.5,0))</f>
        <v>4</v>
      </c>
      <c r="D44">
        <f>MIN(5, IF(INPUT!C44&gt;=1000000,2,IF(INPUT!C44&gt;=500000,1.5,IF(INPUT!C44&gt;=200000,1,IF(INPUT!C44&gt;=50000,0.5,0)))) + IF(INPUT!K44&gt;=25,2,IF(INPUT!K44&gt;=15,1.5,IF(INPUT!K44&gt;=10,1,IF(INPUT!K44&gt;=5,0.5,0)))) + IF(INPUT!K44&lt;0,-0.5,0))</f>
        <v>2.5</v>
      </c>
      <c r="E44">
        <f>MIN(5, IF(INPUT!L44&lt;=65,2.5,IF(INPUT!L44&lt;=75,1.5,IF(INPUT!L44&lt;=85,1,IF(INPUT!L44&lt;=92,0.5,0)))) + (INPUT!M44/5)*1.5 + IF(INPUT!N44="Y",1,0))</f>
        <v>2</v>
      </c>
      <c r="F44">
        <f>MAX(ROUND(((B44*SETTINGS!$F$4)+(C44*SETTINGS!$F$5)+(D44*SETTINGS!$F$6)+(E44*SETTINGS!$F$7))/5*100,1),IF(INPUT!P44="Y",70,0))</f>
        <v>55</v>
      </c>
      <c r="G44" t="str">
        <f>IF(INPUT!P44="Y","ESCALATE — Active Leadership",IF(AND(B44&gt;=4,E44&gt;=4),"ESCALATE — Supplier Crisis + Production Risk",IF(AND(B44&gt;=4,C44&gt;=3.5),"ESCALATE — Dual Source + Eng Review",IF(B44&gt;=4,"Dual Source Priority",IF(AND(C44&gt;=3,D44&gt;=3),"Strategic RFQ — Cost Down + Risk",IF(C44&gt;=4,"Supply Risk Mitigation",IF(D44&gt;=4,"Cost Down / RFQ",IF(E44&gt;=3,"Supplier Performance Review",IF(F44&lt;=40,"Monitor","Review")))))))))</f>
        <v>Supply Risk Mitigation</v>
      </c>
      <c r="H44">
        <f t="shared" si="0"/>
        <v>55.043999999999997</v>
      </c>
    </row>
    <row r="45" spans="1:8">
      <c r="A45" t="str">
        <f>INPUT!A45</f>
        <v>P-1044</v>
      </c>
      <c r="B45">
        <f>MIN(5, IF(INPUT!F45="Y",2,0) + IF(INPUT!G45="H",2,IF(INPUT!G45="M",1,0)) + IF(INPUT!H45&lt;=14,1,IF(INPUT!H45&lt;=30,0.5,0)))</f>
        <v>0</v>
      </c>
      <c r="C45">
        <f>MIN(5, IF(INPUT!E45="Y",2,0) + IF(INPUT!D45=1,1.5,IF(INPUT!D45=2,0.75,0)) + IF(INPUT!I45="Y",1,0) + IF(INPUT!J45="Y",0.5,0))</f>
        <v>1</v>
      </c>
      <c r="D45">
        <f>MIN(5, IF(INPUT!C45&gt;=1000000,2,IF(INPUT!C45&gt;=500000,1.5,IF(INPUT!C45&gt;=200000,1,IF(INPUT!C45&gt;=50000,0.5,0)))) + IF(INPUT!K45&gt;=25,2,IF(INPUT!K45&gt;=15,1.5,IF(INPUT!K45&gt;=10,1,IF(INPUT!K45&gt;=5,0.5,0)))) + IF(INPUT!K45&lt;0,-0.5,0))</f>
        <v>0.5</v>
      </c>
      <c r="E45">
        <f>MIN(5, IF(INPUT!L45&lt;=65,2.5,IF(INPUT!L45&lt;=75,1.5,IF(INPUT!L45&lt;=85,1,IF(INPUT!L45&lt;=92,0.5,0)))) + (INPUT!M45/5)*1.5 + IF(INPUT!N45="Y",1,0))</f>
        <v>0</v>
      </c>
      <c r="F45">
        <f>MAX(ROUND(((B45*SETTINGS!$F$4)+(C45*SETTINGS!$F$5)+(D45*SETTINGS!$F$6)+(E45*SETTINGS!$F$7))/5*100,1),IF(INPUT!P45="Y",70,0))</f>
        <v>8</v>
      </c>
      <c r="G45" t="str">
        <f>IF(INPUT!P45="Y","ESCALATE — Active Leadership",IF(AND(B45&gt;=4,E45&gt;=4),"ESCALATE — Supplier Crisis + Production Risk",IF(AND(B45&gt;=4,C45&gt;=3.5),"ESCALATE — Dual Source + Eng Review",IF(B45&gt;=4,"Dual Source Priority",IF(AND(C45&gt;=3,D45&gt;=3),"Strategic RFQ — Cost Down + Risk",IF(C45&gt;=4,"Supply Risk Mitigation",IF(D45&gt;=4,"Cost Down / RFQ",IF(E45&gt;=3,"Supplier Performance Review",IF(F45&lt;=40,"Monitor","Review")))))))))</f>
        <v>Monitor</v>
      </c>
      <c r="H45">
        <f t="shared" si="0"/>
        <v>8.0449999999999999</v>
      </c>
    </row>
    <row r="46" spans="1:8">
      <c r="A46" t="str">
        <f>INPUT!A46</f>
        <v>P-1045</v>
      </c>
      <c r="B46">
        <f>MIN(5, IF(INPUT!F46="Y",2,0) + IF(INPUT!G46="H",2,IF(INPUT!G46="M",1,0)) + IF(INPUT!H46&lt;=14,1,IF(INPUT!H46&lt;=30,0.5,0)))</f>
        <v>5</v>
      </c>
      <c r="C46">
        <f>MIN(5, IF(INPUT!E46="Y",2,0) + IF(INPUT!D46=1,1.5,IF(INPUT!D46=2,0.75,0)) + IF(INPUT!I46="Y",1,0) + IF(INPUT!J46="Y",0.5,0))</f>
        <v>0.75</v>
      </c>
      <c r="D46">
        <f>MIN(5, IF(INPUT!C46&gt;=1000000,2,IF(INPUT!C46&gt;=500000,1.5,IF(INPUT!C46&gt;=200000,1,IF(INPUT!C46&gt;=50000,0.5,0)))) + IF(INPUT!K46&gt;=25,2,IF(INPUT!K46&gt;=15,1.5,IF(INPUT!K46&gt;=10,1,IF(INPUT!K46&gt;=5,0.5,0)))) + IF(INPUT!K46&lt;0,-0.5,0))</f>
        <v>2.5</v>
      </c>
      <c r="E46">
        <f>MIN(5, IF(INPUT!L46&lt;=65,2.5,IF(INPUT!L46&lt;=75,1.5,IF(INPUT!L46&lt;=85,1,IF(INPUT!L46&lt;=92,0.5,0)))) + (INPUT!M46/5)*1.5 + IF(INPUT!N46="Y",1,0))</f>
        <v>2</v>
      </c>
      <c r="F46">
        <f>MAX(ROUND(((B46*SETTINGS!$F$4)+(C46*SETTINGS!$F$5)+(D46*SETTINGS!$F$6)+(E46*SETTINGS!$F$7))/5*100,1),IF(INPUT!P46="Y",70,0))</f>
        <v>48</v>
      </c>
      <c r="G46" t="str">
        <f>IF(INPUT!P46="Y","ESCALATE — Active Leadership",IF(AND(B46&gt;=4,E46&gt;=4),"ESCALATE — Supplier Crisis + Production Risk",IF(AND(B46&gt;=4,C46&gt;=3.5),"ESCALATE — Dual Source + Eng Review",IF(B46&gt;=4,"Dual Source Priority",IF(AND(C46&gt;=3,D46&gt;=3),"Strategic RFQ — Cost Down + Risk",IF(C46&gt;=4,"Supply Risk Mitigation",IF(D46&gt;=4,"Cost Down / RFQ",IF(E46&gt;=3,"Supplier Performance Review",IF(F46&lt;=40,"Monitor","Review")))))))))</f>
        <v>Dual Source Priority</v>
      </c>
      <c r="H46">
        <f t="shared" si="0"/>
        <v>48.045999999999999</v>
      </c>
    </row>
    <row r="47" spans="1:8">
      <c r="A47" t="str">
        <f>INPUT!A47</f>
        <v>P-1046</v>
      </c>
      <c r="B47">
        <f>MIN(5, IF(INPUT!F47="Y",2,0) + IF(INPUT!G47="H",2,IF(INPUT!G47="M",1,0)) + IF(INPUT!H47&lt;=14,1,IF(INPUT!H47&lt;=30,0.5,0)))</f>
        <v>2</v>
      </c>
      <c r="C47">
        <f>MIN(5, IF(INPUT!E47="Y",2,0) + IF(INPUT!D47=1,1.5,IF(INPUT!D47=2,0.75,0)) + IF(INPUT!I47="Y",1,0) + IF(INPUT!J47="Y",0.5,0))</f>
        <v>4</v>
      </c>
      <c r="D47">
        <f>MIN(5, IF(INPUT!C47&gt;=1000000,2,IF(INPUT!C47&gt;=500000,1.5,IF(INPUT!C47&gt;=200000,1,IF(INPUT!C47&gt;=50000,0.5,0)))) + IF(INPUT!K47&gt;=25,2,IF(INPUT!K47&gt;=15,1.5,IF(INPUT!K47&gt;=10,1,IF(INPUT!K47&gt;=5,0.5,0)))) + IF(INPUT!K47&lt;0,-0.5,0))</f>
        <v>2.5</v>
      </c>
      <c r="E47">
        <f>MIN(5, IF(INPUT!L47&lt;=65,2.5,IF(INPUT!L47&lt;=75,1.5,IF(INPUT!L47&lt;=85,1,IF(INPUT!L47&lt;=92,0.5,0)))) + (INPUT!M47/5)*1.5 + IF(INPUT!N47="Y",1,0))</f>
        <v>2</v>
      </c>
      <c r="F47">
        <f>MAX(ROUND(((B47*SETTINGS!$F$4)+(C47*SETTINGS!$F$5)+(D47*SETTINGS!$F$6)+(E47*SETTINGS!$F$7))/5*100,1),IF(INPUT!P47="Y",70,0))</f>
        <v>52</v>
      </c>
      <c r="G47" t="str">
        <f>IF(INPUT!P47="Y","ESCALATE — Active Leadership",IF(AND(B47&gt;=4,E47&gt;=4),"ESCALATE — Supplier Crisis + Production Risk",IF(AND(B47&gt;=4,C47&gt;=3.5),"ESCALATE — Dual Source + Eng Review",IF(B47&gt;=4,"Dual Source Priority",IF(AND(C47&gt;=3,D47&gt;=3),"Strategic RFQ — Cost Down + Risk",IF(C47&gt;=4,"Supply Risk Mitigation",IF(D47&gt;=4,"Cost Down / RFQ",IF(E47&gt;=3,"Supplier Performance Review",IF(F47&lt;=40,"Monitor","Review")))))))))</f>
        <v>Supply Risk Mitigation</v>
      </c>
      <c r="H47">
        <f t="shared" si="0"/>
        <v>52.046999999999997</v>
      </c>
    </row>
    <row r="48" spans="1:8">
      <c r="A48" t="str">
        <f>INPUT!A48</f>
        <v>P-1047</v>
      </c>
      <c r="B48">
        <f>MIN(5, IF(INPUT!F48="Y",2,0) + IF(INPUT!G48="H",2,IF(INPUT!G48="M",1,0)) + IF(INPUT!H48&lt;=14,1,IF(INPUT!H48&lt;=30,0.5,0)))</f>
        <v>5</v>
      </c>
      <c r="C48">
        <f>MIN(5, IF(INPUT!E48="Y",2,0) + IF(INPUT!D48=1,1.5,IF(INPUT!D48=2,0.75,0)) + IF(INPUT!I48="Y",1,0) + IF(INPUT!J48="Y",0.5,0))</f>
        <v>4</v>
      </c>
      <c r="D48">
        <f>MIN(5, IF(INPUT!C48&gt;=1000000,2,IF(INPUT!C48&gt;=500000,1.5,IF(INPUT!C48&gt;=200000,1,IF(INPUT!C48&gt;=50000,0.5,0)))) + IF(INPUT!K48&gt;=25,2,IF(INPUT!K48&gt;=15,1.5,IF(INPUT!K48&gt;=10,1,IF(INPUT!K48&gt;=5,0.5,0)))) + IF(INPUT!K48&lt;0,-0.5,0))</f>
        <v>3.5</v>
      </c>
      <c r="E48">
        <f>MIN(5, IF(INPUT!L48&lt;=65,2.5,IF(INPUT!L48&lt;=75,1.5,IF(INPUT!L48&lt;=85,1,IF(INPUT!L48&lt;=92,0.5,0)))) + (INPUT!M48/5)*1.5 + IF(INPUT!N48="Y",1,0))</f>
        <v>5</v>
      </c>
      <c r="F48">
        <f>MAX(ROUND(((B48*SETTINGS!$F$4)+(C48*SETTINGS!$F$5)+(D48*SETTINGS!$F$6)+(E48*SETTINGS!$F$7))/5*100,1),IF(INPUT!P48="Y",70,0))</f>
        <v>84</v>
      </c>
      <c r="G48" t="str">
        <f>IF(INPUT!P48="Y","ESCALATE — Active Leadership",IF(AND(B48&gt;=4,E48&gt;=4),"ESCALATE — Supplier Crisis + Production Risk",IF(AND(B48&gt;=4,C48&gt;=3.5),"ESCALATE — Dual Source + Eng Review",IF(B48&gt;=4,"Dual Source Priority",IF(AND(C48&gt;=3,D48&gt;=3),"Strategic RFQ — Cost Down + Risk",IF(C48&gt;=4,"Supply Risk Mitigation",IF(D48&gt;=4,"Cost Down / RFQ",IF(E48&gt;=3,"Supplier Performance Review",IF(F48&lt;=40,"Monitor","Review")))))))))</f>
        <v>ESCALATE — Supplier Crisis + Production Risk</v>
      </c>
      <c r="H48">
        <f t="shared" si="0"/>
        <v>84.048000000000002</v>
      </c>
    </row>
    <row r="49" spans="1:8">
      <c r="A49" t="str">
        <f>INPUT!A49</f>
        <v>P-1048</v>
      </c>
      <c r="B49">
        <f>MIN(5, IF(INPUT!F49="Y",2,0) + IF(INPUT!G49="H",2,IF(INPUT!G49="M",1,0)) + IF(INPUT!H49&lt;=14,1,IF(INPUT!H49&lt;=30,0.5,0)))</f>
        <v>3</v>
      </c>
      <c r="C49">
        <f>MIN(5, IF(INPUT!E49="Y",2,0) + IF(INPUT!D49=1,1.5,IF(INPUT!D49=2,0.75,0)) + IF(INPUT!I49="Y",1,0) + IF(INPUT!J49="Y",0.5,0))</f>
        <v>4</v>
      </c>
      <c r="D49">
        <f>MIN(5, IF(INPUT!C49&gt;=1000000,2,IF(INPUT!C49&gt;=500000,1.5,IF(INPUT!C49&gt;=200000,1,IF(INPUT!C49&gt;=50000,0.5,0)))) + IF(INPUT!K49&gt;=25,2,IF(INPUT!K49&gt;=15,1.5,IF(INPUT!K49&gt;=10,1,IF(INPUT!K49&gt;=5,0.5,0)))) + IF(INPUT!K49&lt;0,-0.5,0))</f>
        <v>3</v>
      </c>
      <c r="E49">
        <f>MIN(5, IF(INPUT!L49&lt;=65,2.5,IF(INPUT!L49&lt;=75,1.5,IF(INPUT!L49&lt;=85,1,IF(INPUT!L49&lt;=92,0.5,0)))) + (INPUT!M49/5)*1.5 + IF(INPUT!N49="Y",1,0))</f>
        <v>4</v>
      </c>
      <c r="F49">
        <f>MAX(ROUND(((B49*SETTINGS!$F$4)+(C49*SETTINGS!$F$5)+(D49*SETTINGS!$F$6)+(E49*SETTINGS!$F$7))/5*100,1),IF(INPUT!P49="Y",70,0))</f>
        <v>69</v>
      </c>
      <c r="G49" t="str">
        <f>IF(INPUT!P49="Y","ESCALATE — Active Leadership",IF(AND(B49&gt;=4,E49&gt;=4),"ESCALATE — Supplier Crisis + Production Risk",IF(AND(B49&gt;=4,C49&gt;=3.5),"ESCALATE — Dual Source + Eng Review",IF(B49&gt;=4,"Dual Source Priority",IF(AND(C49&gt;=3,D49&gt;=3),"Strategic RFQ — Cost Down + Risk",IF(C49&gt;=4,"Supply Risk Mitigation",IF(D49&gt;=4,"Cost Down / RFQ",IF(E49&gt;=3,"Supplier Performance Review",IF(F49&lt;=40,"Monitor","Review")))))))))</f>
        <v>Strategic RFQ — Cost Down + Risk</v>
      </c>
      <c r="H49">
        <f t="shared" si="0"/>
        <v>69.049000000000007</v>
      </c>
    </row>
    <row r="50" spans="1:8">
      <c r="A50" t="str">
        <f>INPUT!A50</f>
        <v>P-1049</v>
      </c>
      <c r="B50">
        <f>MIN(5, IF(INPUT!F50="Y",2,0) + IF(INPUT!G50="H",2,IF(INPUT!G50="M",1,0)) + IF(INPUT!H50&lt;=14,1,IF(INPUT!H50&lt;=30,0.5,0)))</f>
        <v>2</v>
      </c>
      <c r="C50">
        <f>MIN(5, IF(INPUT!E50="Y",2,0) + IF(INPUT!D50=1,1.5,IF(INPUT!D50=2,0.75,0)) + IF(INPUT!I50="Y",1,0) + IF(INPUT!J50="Y",0.5,0))</f>
        <v>1.25</v>
      </c>
      <c r="D50">
        <f>MIN(5, IF(INPUT!C50&gt;=1000000,2,IF(INPUT!C50&gt;=500000,1.5,IF(INPUT!C50&gt;=200000,1,IF(INPUT!C50&gt;=50000,0.5,0)))) + IF(INPUT!K50&gt;=25,2,IF(INPUT!K50&gt;=15,1.5,IF(INPUT!K50&gt;=10,1,IF(INPUT!K50&gt;=5,0.5,0)))) + IF(INPUT!K50&lt;0,-0.5,0))</f>
        <v>1.5</v>
      </c>
      <c r="E50">
        <f>MIN(5, IF(INPUT!L50&lt;=65,2.5,IF(INPUT!L50&lt;=75,1.5,IF(INPUT!L50&lt;=85,1,IF(INPUT!L50&lt;=92,0.5,0)))) + (INPUT!M50/5)*1.5 + IF(INPUT!N50="Y",1,0))</f>
        <v>1</v>
      </c>
      <c r="F50">
        <f>MAX(ROUND(((B50*SETTINGS!$F$4)+(C50*SETTINGS!$F$5)+(D50*SETTINGS!$F$6)+(E50*SETTINGS!$F$7))/5*100,1),IF(INPUT!P50="Y",70,0))</f>
        <v>28</v>
      </c>
      <c r="G50" t="str">
        <f>IF(INPUT!P50="Y","ESCALATE — Active Leadership",IF(AND(B50&gt;=4,E50&gt;=4),"ESCALATE — Supplier Crisis + Production Risk",IF(AND(B50&gt;=4,C50&gt;=3.5),"ESCALATE — Dual Source + Eng Review",IF(B50&gt;=4,"Dual Source Priority",IF(AND(C50&gt;=3,D50&gt;=3),"Strategic RFQ — Cost Down + Risk",IF(C50&gt;=4,"Supply Risk Mitigation",IF(D50&gt;=4,"Cost Down / RFQ",IF(E50&gt;=3,"Supplier Performance Review",IF(F50&lt;=40,"Monitor","Review")))))))))</f>
        <v>Monitor</v>
      </c>
      <c r="H50">
        <f t="shared" si="0"/>
        <v>28.05</v>
      </c>
    </row>
    <row r="51" spans="1:8">
      <c r="A51" t="str">
        <f>INPUT!A51</f>
        <v>P-1050</v>
      </c>
      <c r="B51">
        <f>MIN(5, IF(INPUT!F51="Y",2,0) + IF(INPUT!G51="H",2,IF(INPUT!G51="M",1,0)) + IF(INPUT!H51&lt;=14,1,IF(INPUT!H51&lt;=30,0.5,0)))</f>
        <v>0.5</v>
      </c>
      <c r="C51">
        <f>MIN(5, IF(INPUT!E51="Y",2,0) + IF(INPUT!D51=1,1.5,IF(INPUT!D51=2,0.75,0)) + IF(INPUT!I51="Y",1,0) + IF(INPUT!J51="Y",0.5,0))</f>
        <v>1</v>
      </c>
      <c r="D51">
        <f>MIN(5, IF(INPUT!C51&gt;=1000000,2,IF(INPUT!C51&gt;=500000,1.5,IF(INPUT!C51&gt;=200000,1,IF(INPUT!C51&gt;=50000,0.5,0)))) + IF(INPUT!K51&gt;=25,2,IF(INPUT!K51&gt;=15,1.5,IF(INPUT!K51&gt;=10,1,IF(INPUT!K51&gt;=5,0.5,0)))) + IF(INPUT!K51&lt;0,-0.5,0))</f>
        <v>0.5</v>
      </c>
      <c r="E51">
        <f>MIN(5, IF(INPUT!L51&lt;=65,2.5,IF(INPUT!L51&lt;=75,1.5,IF(INPUT!L51&lt;=85,1,IF(INPUT!L51&lt;=92,0.5,0)))) + (INPUT!M51/5)*1.5 + IF(INPUT!N51="Y",1,0))</f>
        <v>0.5</v>
      </c>
      <c r="F51">
        <f>MAX(ROUND(((B51*SETTINGS!$F$4)+(C51*SETTINGS!$F$5)+(D51*SETTINGS!$F$6)+(E51*SETTINGS!$F$7))/5*100,1),IF(INPUT!P51="Y",70,0))</f>
        <v>12</v>
      </c>
      <c r="G51" t="str">
        <f>IF(INPUT!P51="Y","ESCALATE — Active Leadership",IF(AND(B51&gt;=4,E51&gt;=4),"ESCALATE — Supplier Crisis + Production Risk",IF(AND(B51&gt;=4,C51&gt;=3.5),"ESCALATE — Dual Source + Eng Review",IF(B51&gt;=4,"Dual Source Priority",IF(AND(C51&gt;=3,D51&gt;=3),"Strategic RFQ — Cost Down + Risk",IF(C51&gt;=4,"Supply Risk Mitigation",IF(D51&gt;=4,"Cost Down / RFQ",IF(E51&gt;=3,"Supplier Performance Review",IF(F51&lt;=40,"Monitor","Review")))))))))</f>
        <v>Monitor</v>
      </c>
      <c r="H51">
        <f t="shared" si="0"/>
        <v>12.051</v>
      </c>
    </row>
    <row r="52" spans="1:8">
      <c r="A52" t="str">
        <f>INPUT!A52</f>
        <v>P-1051</v>
      </c>
      <c r="B52">
        <f>MIN(5, IF(INPUT!F52="Y",2,0) + IF(INPUT!G52="H",2,IF(INPUT!G52="M",1,0)) + IF(INPUT!H52&lt;=14,1,IF(INPUT!H52&lt;=30,0.5,0)))</f>
        <v>1</v>
      </c>
      <c r="C52">
        <f>MIN(5, IF(INPUT!E52="Y",2,0) + IF(INPUT!D52=1,1.5,IF(INPUT!D52=2,0.75,0)) + IF(INPUT!I52="Y",1,0) + IF(INPUT!J52="Y",0.5,0))</f>
        <v>0</v>
      </c>
      <c r="D52">
        <f>MIN(5, IF(INPUT!C52&gt;=1000000,2,IF(INPUT!C52&gt;=500000,1.5,IF(INPUT!C52&gt;=200000,1,IF(INPUT!C52&gt;=50000,0.5,0)))) + IF(INPUT!K52&gt;=25,2,IF(INPUT!K52&gt;=15,1.5,IF(INPUT!K52&gt;=10,1,IF(INPUT!K52&gt;=5,0.5,0)))) + IF(INPUT!K52&lt;0,-0.5,0))</f>
        <v>4</v>
      </c>
      <c r="E52">
        <f>MIN(5, IF(INPUT!L52&lt;=65,2.5,IF(INPUT!L52&lt;=75,1.5,IF(INPUT!L52&lt;=85,1,IF(INPUT!L52&lt;=92,0.5,0)))) + (INPUT!M52/5)*1.5 + IF(INPUT!N52="Y",1,0))</f>
        <v>2.5</v>
      </c>
      <c r="F52">
        <f>MAX(ROUND(((B52*SETTINGS!$F$4)+(C52*SETTINGS!$F$5)+(D52*SETTINGS!$F$6)+(E52*SETTINGS!$F$7))/5*100,1),IF(INPUT!P52="Y",70,0))</f>
        <v>47.5</v>
      </c>
      <c r="G52" t="str">
        <f>IF(INPUT!P52="Y","ESCALATE — Active Leadership",IF(AND(B52&gt;=4,E52&gt;=4),"ESCALATE — Supplier Crisis + Production Risk",IF(AND(B52&gt;=4,C52&gt;=3.5),"ESCALATE — Dual Source + Eng Review",IF(B52&gt;=4,"Dual Source Priority",IF(AND(C52&gt;=3,D52&gt;=3),"Strategic RFQ — Cost Down + Risk",IF(C52&gt;=4,"Supply Risk Mitigation",IF(D52&gt;=4,"Cost Down / RFQ",IF(E52&gt;=3,"Supplier Performance Review",IF(F52&lt;=40,"Monitor","Review")))))))))</f>
        <v>Cost Down / RFQ</v>
      </c>
      <c r="H52">
        <f t="shared" ref="H52:H61" si="1">F52+ROW()/1000</f>
        <v>47.552</v>
      </c>
    </row>
    <row r="53" spans="1:8">
      <c r="A53" t="str">
        <f>INPUT!A53</f>
        <v>P-1052</v>
      </c>
      <c r="B53">
        <f>MIN(5, IF(INPUT!F53="Y",2,0) + IF(INPUT!G53="H",2,IF(INPUT!G53="M",1,0)) + IF(INPUT!H53&lt;=14,1,IF(INPUT!H53&lt;=30,0.5,0)))</f>
        <v>1</v>
      </c>
      <c r="C53">
        <f>MIN(5, IF(INPUT!E53="Y",2,0) + IF(INPUT!D53=1,1.5,IF(INPUT!D53=2,0.75,0)) + IF(INPUT!I53="Y",1,0) + IF(INPUT!J53="Y",0.5,0))</f>
        <v>1</v>
      </c>
      <c r="D53">
        <f>MIN(5, IF(INPUT!C53&gt;=1000000,2,IF(INPUT!C53&gt;=500000,1.5,IF(INPUT!C53&gt;=200000,1,IF(INPUT!C53&gt;=50000,0.5,0)))) + IF(INPUT!K53&gt;=25,2,IF(INPUT!K53&gt;=15,1.5,IF(INPUT!K53&gt;=10,1,IF(INPUT!K53&gt;=5,0.5,0)))) + IF(INPUT!K53&lt;0,-0.5,0))</f>
        <v>3.5</v>
      </c>
      <c r="E53">
        <f>MIN(5, IF(INPUT!L53&lt;=65,2.5,IF(INPUT!L53&lt;=75,1.5,IF(INPUT!L53&lt;=85,1,IF(INPUT!L53&lt;=92,0.5,0)))) + (INPUT!M53/5)*1.5 + IF(INPUT!N53="Y",1,0))</f>
        <v>2</v>
      </c>
      <c r="F53">
        <f>MAX(ROUND(((B53*SETTINGS!$F$4)+(C53*SETTINGS!$F$5)+(D53*SETTINGS!$F$6)+(E53*SETTINGS!$F$7))/5*100,1),IF(INPUT!P53="Y",70,0))</f>
        <v>45</v>
      </c>
      <c r="G53" t="str">
        <f>IF(INPUT!P53="Y","ESCALATE — Active Leadership",IF(AND(B53&gt;=4,E53&gt;=4),"ESCALATE — Supplier Crisis + Production Risk",IF(AND(B53&gt;=4,C53&gt;=3.5),"ESCALATE — Dual Source + Eng Review",IF(B53&gt;=4,"Dual Source Priority",IF(AND(C53&gt;=3,D53&gt;=3),"Strategic RFQ — Cost Down + Risk",IF(C53&gt;=4,"Supply Risk Mitigation",IF(D53&gt;=4,"Cost Down / RFQ",IF(E53&gt;=3,"Supplier Performance Review",IF(F53&lt;=40,"Monitor","Review")))))))))</f>
        <v>Review</v>
      </c>
      <c r="H53">
        <f t="shared" si="1"/>
        <v>45.052999999999997</v>
      </c>
    </row>
    <row r="54" spans="1:8">
      <c r="A54" t="str">
        <f>INPUT!A54</f>
        <v>P-1053</v>
      </c>
      <c r="B54">
        <f>MIN(5, IF(INPUT!F54="Y",2,0) + IF(INPUT!G54="H",2,IF(INPUT!G54="M",1,0)) + IF(INPUT!H54&lt;=14,1,IF(INPUT!H54&lt;=30,0.5,0)))</f>
        <v>0</v>
      </c>
      <c r="C54">
        <f>MIN(5, IF(INPUT!E54="Y",2,0) + IF(INPUT!D54=1,1.5,IF(INPUT!D54=2,0.75,0)) + IF(INPUT!I54="Y",1,0) + IF(INPUT!J54="Y",0.5,0))</f>
        <v>1</v>
      </c>
      <c r="D54">
        <f>MIN(5, IF(INPUT!C54&gt;=1000000,2,IF(INPUT!C54&gt;=500000,1.5,IF(INPUT!C54&gt;=200000,1,IF(INPUT!C54&gt;=50000,0.5,0)))) + IF(INPUT!K54&gt;=25,2,IF(INPUT!K54&gt;=15,1.5,IF(INPUT!K54&gt;=10,1,IF(INPUT!K54&gt;=5,0.5,0)))) + IF(INPUT!K54&lt;0,-0.5,0))</f>
        <v>3.5</v>
      </c>
      <c r="E54">
        <f>MIN(5, IF(INPUT!L54&lt;=65,2.5,IF(INPUT!L54&lt;=75,1.5,IF(INPUT!L54&lt;=85,1,IF(INPUT!L54&lt;=92,0.5,0)))) + (INPUT!M54/5)*1.5 + IF(INPUT!N54="Y",1,0))</f>
        <v>0</v>
      </c>
      <c r="F54">
        <f>MAX(ROUND(((B54*SETTINGS!$F$4)+(C54*SETTINGS!$F$5)+(D54*SETTINGS!$F$6)+(E54*SETTINGS!$F$7))/5*100,1),IF(INPUT!P54="Y",70,0))</f>
        <v>32</v>
      </c>
      <c r="G54" t="str">
        <f>IF(INPUT!P54="Y","ESCALATE — Active Leadership",IF(AND(B54&gt;=4,E54&gt;=4),"ESCALATE — Supplier Crisis + Production Risk",IF(AND(B54&gt;=4,C54&gt;=3.5),"ESCALATE — Dual Source + Eng Review",IF(B54&gt;=4,"Dual Source Priority",IF(AND(C54&gt;=3,D54&gt;=3),"Strategic RFQ — Cost Down + Risk",IF(C54&gt;=4,"Supply Risk Mitigation",IF(D54&gt;=4,"Cost Down / RFQ",IF(E54&gt;=3,"Supplier Performance Review",IF(F54&lt;=40,"Monitor","Review")))))))))</f>
        <v>Monitor</v>
      </c>
      <c r="H54">
        <f t="shared" si="1"/>
        <v>32.054000000000002</v>
      </c>
    </row>
    <row r="55" spans="1:8">
      <c r="A55" t="str">
        <f>INPUT!A55</f>
        <v>P-1054</v>
      </c>
      <c r="B55">
        <f>MIN(5, IF(INPUT!F55="Y",2,0) + IF(INPUT!G55="H",2,IF(INPUT!G55="M",1,0)) + IF(INPUT!H55&lt;=14,1,IF(INPUT!H55&lt;=30,0.5,0)))</f>
        <v>2</v>
      </c>
      <c r="C55">
        <f>MIN(5, IF(INPUT!E55="Y",2,0) + IF(INPUT!D55=1,1.5,IF(INPUT!D55=2,0.75,0)) + IF(INPUT!I55="Y",1,0) + IF(INPUT!J55="Y",0.5,0))</f>
        <v>1</v>
      </c>
      <c r="D55">
        <f>MIN(5, IF(INPUT!C55&gt;=1000000,2,IF(INPUT!C55&gt;=500000,1.5,IF(INPUT!C55&gt;=200000,1,IF(INPUT!C55&gt;=50000,0.5,0)))) + IF(INPUT!K55&gt;=25,2,IF(INPUT!K55&gt;=15,1.5,IF(INPUT!K55&gt;=10,1,IF(INPUT!K55&gt;=5,0.5,0)))) + IF(INPUT!K55&lt;0,-0.5,0))</f>
        <v>3</v>
      </c>
      <c r="E55">
        <f>MIN(5, IF(INPUT!L55&lt;=65,2.5,IF(INPUT!L55&lt;=75,1.5,IF(INPUT!L55&lt;=85,1,IF(INPUT!L55&lt;=92,0.5,0)))) + (INPUT!M55/5)*1.5 + IF(INPUT!N55="Y",1,0))</f>
        <v>2.5</v>
      </c>
      <c r="F55">
        <f>MAX(ROUND(((B55*SETTINGS!$F$4)+(C55*SETTINGS!$F$5)+(D55*SETTINGS!$F$6)+(E55*SETTINGS!$F$7))/5*100,1),IF(INPUT!P55="Y",70,0))</f>
        <v>46.5</v>
      </c>
      <c r="G55" t="str">
        <f>IF(INPUT!P55="Y","ESCALATE — Active Leadership",IF(AND(B55&gt;=4,E55&gt;=4),"ESCALATE — Supplier Crisis + Production Risk",IF(AND(B55&gt;=4,C55&gt;=3.5),"ESCALATE — Dual Source + Eng Review",IF(B55&gt;=4,"Dual Source Priority",IF(AND(C55&gt;=3,D55&gt;=3),"Strategic RFQ — Cost Down + Risk",IF(C55&gt;=4,"Supply Risk Mitigation",IF(D55&gt;=4,"Cost Down / RFQ",IF(E55&gt;=3,"Supplier Performance Review",IF(F55&lt;=40,"Monitor","Review")))))))))</f>
        <v>Review</v>
      </c>
      <c r="H55">
        <f t="shared" si="1"/>
        <v>46.555</v>
      </c>
    </row>
    <row r="56" spans="1:8">
      <c r="A56" t="str">
        <f>INPUT!A56</f>
        <v>P-1055</v>
      </c>
      <c r="B56">
        <f>MIN(5, IF(INPUT!F56="Y",2,0) + IF(INPUT!G56="H",2,IF(INPUT!G56="M",1,0)) + IF(INPUT!H56&lt;=14,1,IF(INPUT!H56&lt;=30,0.5,0)))</f>
        <v>0</v>
      </c>
      <c r="C56">
        <f>MIN(5, IF(INPUT!E56="Y",2,0) + IF(INPUT!D56=1,1.5,IF(INPUT!D56=2,0.75,0)) + IF(INPUT!I56="Y",1,0) + IF(INPUT!J56="Y",0.5,0))</f>
        <v>0</v>
      </c>
      <c r="D56">
        <f>MIN(5, IF(INPUT!C56&gt;=1000000,2,IF(INPUT!C56&gt;=500000,1.5,IF(INPUT!C56&gt;=200000,1,IF(INPUT!C56&gt;=50000,0.5,0)))) + IF(INPUT!K56&gt;=25,2,IF(INPUT!K56&gt;=15,1.5,IF(INPUT!K56&gt;=10,1,IF(INPUT!K56&gt;=5,0.5,0)))) + IF(INPUT!K56&lt;0,-0.5,0))</f>
        <v>3</v>
      </c>
      <c r="E56">
        <f>MIN(5, IF(INPUT!L56&lt;=65,2.5,IF(INPUT!L56&lt;=75,1.5,IF(INPUT!L56&lt;=85,1,IF(INPUT!L56&lt;=92,0.5,0)))) + (INPUT!M56/5)*1.5 + IF(INPUT!N56="Y",1,0))</f>
        <v>0</v>
      </c>
      <c r="F56">
        <f>MAX(ROUND(((B56*SETTINGS!$F$4)+(C56*SETTINGS!$F$5)+(D56*SETTINGS!$F$6)+(E56*SETTINGS!$F$7))/5*100,1),IF(INPUT!P56="Y",70,0))</f>
        <v>24</v>
      </c>
      <c r="G56" t="str">
        <f>IF(INPUT!P56="Y","ESCALATE — Active Leadership",IF(AND(B56&gt;=4,E56&gt;=4),"ESCALATE — Supplier Crisis + Production Risk",IF(AND(B56&gt;=4,C56&gt;=3.5),"ESCALATE — Dual Source + Eng Review",IF(B56&gt;=4,"Dual Source Priority",IF(AND(C56&gt;=3,D56&gt;=3),"Strategic RFQ — Cost Down + Risk",IF(C56&gt;=4,"Supply Risk Mitigation",IF(D56&gt;=4,"Cost Down / RFQ",IF(E56&gt;=3,"Supplier Performance Review",IF(F56&lt;=40,"Monitor","Review")))))))))</f>
        <v>Monitor</v>
      </c>
      <c r="H56">
        <f t="shared" si="1"/>
        <v>24.056000000000001</v>
      </c>
    </row>
    <row r="57" spans="1:8">
      <c r="A57" t="str">
        <f>INPUT!A57</f>
        <v>P-1056</v>
      </c>
      <c r="B57">
        <f>MIN(5, IF(INPUT!F57="Y",2,0) + IF(INPUT!G57="H",2,IF(INPUT!G57="M",1,0)) + IF(INPUT!H57&lt;=14,1,IF(INPUT!H57&lt;=30,0.5,0)))</f>
        <v>0</v>
      </c>
      <c r="C57">
        <f>MIN(5, IF(INPUT!E57="Y",2,0) + IF(INPUT!D57=1,1.5,IF(INPUT!D57=2,0.75,0)) + IF(INPUT!I57="Y",1,0) + IF(INPUT!J57="Y",0.5,0))</f>
        <v>1</v>
      </c>
      <c r="D57">
        <f>MIN(5, IF(INPUT!C57&gt;=1000000,2,IF(INPUT!C57&gt;=500000,1.5,IF(INPUT!C57&gt;=200000,1,IF(INPUT!C57&gt;=50000,0.5,0)))) + IF(INPUT!K57&gt;=25,2,IF(INPUT!K57&gt;=15,1.5,IF(INPUT!K57&gt;=10,1,IF(INPUT!K57&gt;=5,0.5,0)))) + IF(INPUT!K57&lt;0,-0.5,0))</f>
        <v>3</v>
      </c>
      <c r="E57">
        <f>MIN(5, IF(INPUT!L57&lt;=65,2.5,IF(INPUT!L57&lt;=75,1.5,IF(INPUT!L57&lt;=85,1,IF(INPUT!L57&lt;=92,0.5,0)))) + (INPUT!M57/5)*1.5 + IF(INPUT!N57="Y",1,0))</f>
        <v>0</v>
      </c>
      <c r="F57">
        <f>MAX(ROUND(((B57*SETTINGS!$F$4)+(C57*SETTINGS!$F$5)+(D57*SETTINGS!$F$6)+(E57*SETTINGS!$F$7))/5*100,1),IF(INPUT!P57="Y",70,0))</f>
        <v>28</v>
      </c>
      <c r="G57" t="str">
        <f>IF(INPUT!P57="Y","ESCALATE — Active Leadership",IF(AND(B57&gt;=4,E57&gt;=4),"ESCALATE — Supplier Crisis + Production Risk",IF(AND(B57&gt;=4,C57&gt;=3.5),"ESCALATE — Dual Source + Eng Review",IF(B57&gt;=4,"Dual Source Priority",IF(AND(C57&gt;=3,D57&gt;=3),"Strategic RFQ — Cost Down + Risk",IF(C57&gt;=4,"Supply Risk Mitigation",IF(D57&gt;=4,"Cost Down / RFQ",IF(E57&gt;=3,"Supplier Performance Review",IF(F57&lt;=40,"Monitor","Review")))))))))</f>
        <v>Monitor</v>
      </c>
      <c r="H57">
        <f t="shared" si="1"/>
        <v>28.056999999999999</v>
      </c>
    </row>
    <row r="58" spans="1:8">
      <c r="A58" t="str">
        <f>INPUT!A58</f>
        <v>P-1057</v>
      </c>
      <c r="B58">
        <f>MIN(5, IF(INPUT!F58="Y",2,0) + IF(INPUT!G58="H",2,IF(INPUT!G58="M",1,0)) + IF(INPUT!H58&lt;=14,1,IF(INPUT!H58&lt;=30,0.5,0)))</f>
        <v>0</v>
      </c>
      <c r="C58">
        <f>MIN(5, IF(INPUT!E58="Y",2,0) + IF(INPUT!D58=1,1.5,IF(INPUT!D58=2,0.75,0)) + IF(INPUT!I58="Y",1,0) + IF(INPUT!J58="Y",0.5,0))</f>
        <v>1</v>
      </c>
      <c r="D58">
        <f>MIN(5, IF(INPUT!C58&gt;=1000000,2,IF(INPUT!C58&gt;=500000,1.5,IF(INPUT!C58&gt;=200000,1,IF(INPUT!C58&gt;=50000,0.5,0)))) + IF(INPUT!K58&gt;=25,2,IF(INPUT!K58&gt;=15,1.5,IF(INPUT!K58&gt;=10,1,IF(INPUT!K58&gt;=5,0.5,0)))) + IF(INPUT!K58&lt;0,-0.5,0))</f>
        <v>3</v>
      </c>
      <c r="E58">
        <f>MIN(5, IF(INPUT!L58&lt;=65,2.5,IF(INPUT!L58&lt;=75,1.5,IF(INPUT!L58&lt;=85,1,IF(INPUT!L58&lt;=92,0.5,0)))) + (INPUT!M58/5)*1.5 + IF(INPUT!N58="Y",1,0))</f>
        <v>0</v>
      </c>
      <c r="F58">
        <f>MAX(ROUND(((B58*SETTINGS!$F$4)+(C58*SETTINGS!$F$5)+(D58*SETTINGS!$F$6)+(E58*SETTINGS!$F$7))/5*100,1),IF(INPUT!P58="Y",70,0))</f>
        <v>28</v>
      </c>
      <c r="G58" t="str">
        <f>IF(INPUT!P58="Y","ESCALATE — Active Leadership",IF(AND(B58&gt;=4,E58&gt;=4),"ESCALATE — Supplier Crisis + Production Risk",IF(AND(B58&gt;=4,C58&gt;=3.5),"ESCALATE — Dual Source + Eng Review",IF(B58&gt;=4,"Dual Source Priority",IF(AND(C58&gt;=3,D58&gt;=3),"Strategic RFQ — Cost Down + Risk",IF(C58&gt;=4,"Supply Risk Mitigation",IF(D58&gt;=4,"Cost Down / RFQ",IF(E58&gt;=3,"Supplier Performance Review",IF(F58&lt;=40,"Monitor","Review")))))))))</f>
        <v>Monitor</v>
      </c>
      <c r="H58">
        <f t="shared" si="1"/>
        <v>28.058</v>
      </c>
    </row>
    <row r="59" spans="1:8">
      <c r="A59" t="str">
        <f>INPUT!A59</f>
        <v>P-1058</v>
      </c>
      <c r="B59">
        <f>MIN(5, IF(INPUT!F59="Y",2,0) + IF(INPUT!G59="H",2,IF(INPUT!G59="M",1,0)) + IF(INPUT!H59&lt;=14,1,IF(INPUT!H59&lt;=30,0.5,0)))</f>
        <v>2.5</v>
      </c>
      <c r="C59">
        <f>MIN(5, IF(INPUT!E59="Y",2,0) + IF(INPUT!D59=1,1.5,IF(INPUT!D59=2,0.75,0)) + IF(INPUT!I59="Y",1,0) + IF(INPUT!J59="Y",0.5,0))</f>
        <v>0</v>
      </c>
      <c r="D59">
        <f>MIN(5, IF(INPUT!C59&gt;=1000000,2,IF(INPUT!C59&gt;=500000,1.5,IF(INPUT!C59&gt;=200000,1,IF(INPUT!C59&gt;=50000,0.5,0)))) + IF(INPUT!K59&gt;=25,2,IF(INPUT!K59&gt;=15,1.5,IF(INPUT!K59&gt;=10,1,IF(INPUT!K59&gt;=5,0.5,0)))) + IF(INPUT!K59&lt;0,-0.5,0))</f>
        <v>3.5</v>
      </c>
      <c r="E59">
        <f>MIN(5, IF(INPUT!L59&lt;=65,2.5,IF(INPUT!L59&lt;=75,1.5,IF(INPUT!L59&lt;=85,1,IF(INPUT!L59&lt;=92,0.5,0)))) + (INPUT!M59/5)*1.5 + IF(INPUT!N59="Y",1,0))</f>
        <v>2.5</v>
      </c>
      <c r="F59">
        <f>MAX(ROUND(((B59*SETTINGS!$F$4)+(C59*SETTINGS!$F$5)+(D59*SETTINGS!$F$6)+(E59*SETTINGS!$F$7))/5*100,1),IF(INPUT!P59="Y",70,0))</f>
        <v>48</v>
      </c>
      <c r="G59" t="str">
        <f>IF(INPUT!P59="Y","ESCALATE — Active Leadership",IF(AND(B59&gt;=4,E59&gt;=4),"ESCALATE — Supplier Crisis + Production Risk",IF(AND(B59&gt;=4,C59&gt;=3.5),"ESCALATE — Dual Source + Eng Review",IF(B59&gt;=4,"Dual Source Priority",IF(AND(C59&gt;=3,D59&gt;=3),"Strategic RFQ — Cost Down + Risk",IF(C59&gt;=4,"Supply Risk Mitigation",IF(D59&gt;=4,"Cost Down / RFQ",IF(E59&gt;=3,"Supplier Performance Review",IF(F59&lt;=40,"Monitor","Review")))))))))</f>
        <v>Review</v>
      </c>
      <c r="H59">
        <f t="shared" si="1"/>
        <v>48.058999999999997</v>
      </c>
    </row>
    <row r="60" spans="1:8">
      <c r="A60" t="str">
        <f>INPUT!A60</f>
        <v>P-1059</v>
      </c>
      <c r="B60">
        <f>MIN(5, IF(INPUT!F60="Y",2,0) + IF(INPUT!G60="H",2,IF(INPUT!G60="M",1,0)) + IF(INPUT!H60&lt;=14,1,IF(INPUT!H60&lt;=30,0.5,0)))</f>
        <v>0</v>
      </c>
      <c r="C60">
        <f>MIN(5, IF(INPUT!E60="Y",2,0) + IF(INPUT!D60=1,1.5,IF(INPUT!D60=2,0.75,0)) + IF(INPUT!I60="Y",1,0) + IF(INPUT!J60="Y",0.5,0))</f>
        <v>1</v>
      </c>
      <c r="D60">
        <f>MIN(5, IF(INPUT!C60&gt;=1000000,2,IF(INPUT!C60&gt;=500000,1.5,IF(INPUT!C60&gt;=200000,1,IF(INPUT!C60&gt;=50000,0.5,0)))) + IF(INPUT!K60&gt;=25,2,IF(INPUT!K60&gt;=15,1.5,IF(INPUT!K60&gt;=10,1,IF(INPUT!K60&gt;=5,0.5,0)))) + IF(INPUT!K60&lt;0,-0.5,0))</f>
        <v>1</v>
      </c>
      <c r="E60">
        <f>MIN(5, IF(INPUT!L60&lt;=65,2.5,IF(INPUT!L60&lt;=75,1.5,IF(INPUT!L60&lt;=85,1,IF(INPUT!L60&lt;=92,0.5,0)))) + (INPUT!M60/5)*1.5 + IF(INPUT!N60="Y",1,0))</f>
        <v>0</v>
      </c>
      <c r="F60">
        <f>MAX(ROUND(((B60*SETTINGS!$F$4)+(C60*SETTINGS!$F$5)+(D60*SETTINGS!$F$6)+(E60*SETTINGS!$F$7))/5*100,1),IF(INPUT!P60="Y",70,0))</f>
        <v>12</v>
      </c>
      <c r="G60" t="str">
        <f>IF(INPUT!P60="Y","ESCALATE — Active Leadership",IF(AND(B60&gt;=4,E60&gt;=4),"ESCALATE — Supplier Crisis + Production Risk",IF(AND(B60&gt;=4,C60&gt;=3.5),"ESCALATE — Dual Source + Eng Review",IF(B60&gt;=4,"Dual Source Priority",IF(AND(C60&gt;=3,D60&gt;=3),"Strategic RFQ — Cost Down + Risk",IF(C60&gt;=4,"Supply Risk Mitigation",IF(D60&gt;=4,"Cost Down / RFQ",IF(E60&gt;=3,"Supplier Performance Review",IF(F60&lt;=40,"Monitor","Review")))))))))</f>
        <v>Monitor</v>
      </c>
      <c r="H60">
        <f t="shared" si="1"/>
        <v>12.06</v>
      </c>
    </row>
    <row r="61" spans="1:8">
      <c r="A61" t="str">
        <f>INPUT!A61</f>
        <v>P-1060</v>
      </c>
      <c r="B61">
        <f>MIN(5, IF(INPUT!F61="Y",2,0) + IF(INPUT!G61="H",2,IF(INPUT!G61="M",1,0)) + IF(INPUT!H61&lt;=14,1,IF(INPUT!H61&lt;=30,0.5,0)))</f>
        <v>0</v>
      </c>
      <c r="C61">
        <f>MIN(5, IF(INPUT!E61="Y",2,0) + IF(INPUT!D61=1,1.5,IF(INPUT!D61=2,0.75,0)) + IF(INPUT!I61="Y",1,0) + IF(INPUT!J61="Y",0.5,0))</f>
        <v>1</v>
      </c>
      <c r="D61">
        <f>MIN(5, IF(INPUT!C61&gt;=1000000,2,IF(INPUT!C61&gt;=500000,1.5,IF(INPUT!C61&gt;=200000,1,IF(INPUT!C61&gt;=50000,0.5,0)))) + IF(INPUT!K61&gt;=25,2,IF(INPUT!K61&gt;=15,1.5,IF(INPUT!K61&gt;=10,1,IF(INPUT!K61&gt;=5,0.5,0)))) + IF(INPUT!K61&lt;0,-0.5,0))</f>
        <v>2.5</v>
      </c>
      <c r="E61">
        <f>MIN(5, IF(INPUT!L61&lt;=65,2.5,IF(INPUT!L61&lt;=75,1.5,IF(INPUT!L61&lt;=85,1,IF(INPUT!L61&lt;=92,0.5,0)))) + (INPUT!M61/5)*1.5 + IF(INPUT!N61="Y",1,0))</f>
        <v>0</v>
      </c>
      <c r="F61">
        <f>MAX(ROUND(((B61*SETTINGS!$F$4)+(C61*SETTINGS!$F$5)+(D61*SETTINGS!$F$6)+(E61*SETTINGS!$F$7))/5*100,1),IF(INPUT!P61="Y",70,0))</f>
        <v>24</v>
      </c>
      <c r="G61" t="str">
        <f>IF(INPUT!P61="Y","ESCALATE — Active Leadership",IF(AND(B61&gt;=4,E61&gt;=4),"ESCALATE — Supplier Crisis + Production Risk",IF(AND(B61&gt;=4,C61&gt;=3.5),"ESCALATE — Dual Source + Eng Review",IF(B61&gt;=4,"Dual Source Priority",IF(AND(C61&gt;=3,D61&gt;=3),"Strategic RFQ — Cost Down + Risk",IF(C61&gt;=4,"Supply Risk Mitigation",IF(D61&gt;=4,"Cost Down / RFQ",IF(E61&gt;=3,"Supplier Performance Review",IF(F61&lt;=40,"Monitor","Review")))))))))</f>
        <v>Monitor</v>
      </c>
      <c r="H61">
        <f t="shared" si="1"/>
        <v>24.061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00D7-26C0-FF4F-8711-504711576196}">
  <dimension ref="A1:F10"/>
  <sheetViews>
    <sheetView workbookViewId="0">
      <selection activeCell="B10" sqref="B10"/>
    </sheetView>
  </sheetViews>
  <sheetFormatPr defaultColWidth="11.42578125" defaultRowHeight="15"/>
  <cols>
    <col min="1" max="1" width="17.42578125" bestFit="1" customWidth="1"/>
    <col min="2" max="2" width="33.7109375" customWidth="1"/>
    <col min="3" max="3" width="14.7109375" customWidth="1"/>
    <col min="4" max="4" width="17.5703125" customWidth="1"/>
    <col min="5" max="6" width="14.7109375" customWidth="1"/>
  </cols>
  <sheetData>
    <row r="1" spans="1:6" ht="18.75">
      <c r="A1" s="22" t="s">
        <v>159</v>
      </c>
      <c r="B1" s="22"/>
      <c r="C1" s="22"/>
      <c r="D1" s="22"/>
      <c r="E1" s="22"/>
      <c r="F1" s="22"/>
    </row>
    <row r="3" spans="1:6">
      <c r="A3" t="s">
        <v>160</v>
      </c>
      <c r="B3" t="s">
        <v>161</v>
      </c>
      <c r="C3" t="s">
        <v>162</v>
      </c>
      <c r="D3" t="s">
        <v>163</v>
      </c>
      <c r="E3" t="s">
        <v>164</v>
      </c>
      <c r="F3" t="s">
        <v>165</v>
      </c>
    </row>
    <row r="4" spans="1:6">
      <c r="A4" t="s">
        <v>166</v>
      </c>
      <c r="B4" s="9">
        <v>0.35</v>
      </c>
      <c r="C4" s="9">
        <v>0.15</v>
      </c>
      <c r="D4" s="9">
        <v>0.25</v>
      </c>
      <c r="F4">
        <f>IF($B$10="Production First (Default)",B4,IF($B$10="Cost Down",C4,IF($B$10="Supply Resilience",D4,IF($B$10="Custom",E4,B4))))</f>
        <v>0.15</v>
      </c>
    </row>
    <row r="5" spans="1:6">
      <c r="A5" t="s">
        <v>167</v>
      </c>
      <c r="B5" s="9">
        <v>0.3</v>
      </c>
      <c r="C5" s="9">
        <v>0.2</v>
      </c>
      <c r="D5" s="9">
        <v>0.4</v>
      </c>
      <c r="F5">
        <f t="shared" ref="F5:F7" si="0">IF($B$10="Production First (Default)",B5,IF($B$10="Cost Down",C5,IF($B$10="Supply Resilience",D5,IF($B$10="Custom",E5,B5))))</f>
        <v>0.2</v>
      </c>
    </row>
    <row r="6" spans="1:6">
      <c r="A6" t="s">
        <v>168</v>
      </c>
      <c r="B6" s="9">
        <v>0.2</v>
      </c>
      <c r="C6" s="9">
        <v>0.4</v>
      </c>
      <c r="D6" s="9">
        <v>0.2</v>
      </c>
      <c r="F6">
        <f t="shared" si="0"/>
        <v>0.4</v>
      </c>
    </row>
    <row r="7" spans="1:6">
      <c r="A7" t="s">
        <v>169</v>
      </c>
      <c r="B7" s="9">
        <v>0.15</v>
      </c>
      <c r="C7" s="9">
        <v>0.25</v>
      </c>
      <c r="D7" s="9">
        <v>0.15</v>
      </c>
      <c r="F7">
        <f t="shared" si="0"/>
        <v>0.25</v>
      </c>
    </row>
    <row r="8" spans="1:6">
      <c r="A8" s="10" t="s">
        <v>170</v>
      </c>
      <c r="B8" s="10">
        <f>SUM(B4:B7)</f>
        <v>0.99999999999999989</v>
      </c>
      <c r="C8" s="10">
        <f>SUM(C4:C7)</f>
        <v>1</v>
      </c>
      <c r="D8" s="10">
        <f>SUM(D4:D7)</f>
        <v>1</v>
      </c>
      <c r="E8">
        <f>SUM(E4:E7)</f>
        <v>0</v>
      </c>
      <c r="F8" s="10">
        <f>SUM(F4:F7)</f>
        <v>1</v>
      </c>
    </row>
    <row r="10" spans="1:6" ht="18.75">
      <c r="A10" t="s">
        <v>171</v>
      </c>
      <c r="B10" s="11" t="s">
        <v>161</v>
      </c>
    </row>
  </sheetData>
  <mergeCells count="1">
    <mergeCell ref="A1:F1"/>
  </mergeCells>
  <dataValidations count="1">
    <dataValidation type="list" allowBlank="1" showInputMessage="1" showErrorMessage="1" sqref="B10" xr:uid="{9F9BBA94-68A4-B543-86E1-A5D62A8C40DA}">
      <formula1>"Production First (Default),Cost Down,Supply Resilience,Custom"</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A07C-2771-41EC-813E-0A5DEF7DF007}">
  <dimension ref="A1:M61"/>
  <sheetViews>
    <sheetView zoomScale="80" zoomScaleNormal="80" workbookViewId="0">
      <pane ySplit="1" topLeftCell="A2" activePane="bottomLeft" state="frozen"/>
      <selection pane="bottomLeft" activeCell="N41" sqref="N41"/>
    </sheetView>
  </sheetViews>
  <sheetFormatPr defaultColWidth="8.85546875" defaultRowHeight="15"/>
  <cols>
    <col min="3" max="3" width="29.85546875" bestFit="1" customWidth="1"/>
    <col min="5" max="5" width="11.42578125" customWidth="1"/>
    <col min="8" max="8" width="10.140625" customWidth="1"/>
    <col min="9" max="9" width="45.7109375" bestFit="1" customWidth="1"/>
    <col min="10" max="10" width="10.85546875" customWidth="1"/>
    <col min="11" max="11" width="29.42578125" bestFit="1" customWidth="1"/>
    <col min="12" max="12" width="25" bestFit="1" customWidth="1"/>
    <col min="13" max="13" width="84.85546875" bestFit="1" customWidth="1"/>
  </cols>
  <sheetData>
    <row r="1" spans="1:13" ht="45">
      <c r="A1" s="3" t="s">
        <v>172</v>
      </c>
      <c r="B1" s="3" t="s">
        <v>11</v>
      </c>
      <c r="C1" s="3" t="s">
        <v>12</v>
      </c>
      <c r="D1" s="3" t="s">
        <v>173</v>
      </c>
      <c r="E1" s="3" t="s">
        <v>166</v>
      </c>
      <c r="F1" s="3" t="s">
        <v>167</v>
      </c>
      <c r="G1" s="3" t="s">
        <v>168</v>
      </c>
      <c r="H1" s="3" t="s">
        <v>169</v>
      </c>
      <c r="I1" s="3" t="s">
        <v>157</v>
      </c>
      <c r="J1" s="3" t="s">
        <v>174</v>
      </c>
      <c r="K1" s="6" t="s">
        <v>175</v>
      </c>
      <c r="L1" s="6" t="s">
        <v>176</v>
      </c>
      <c r="M1" s="3" t="s">
        <v>177</v>
      </c>
    </row>
    <row r="2" spans="1:13">
      <c r="A2">
        <f>ROW()-1</f>
        <v>1</v>
      </c>
      <c r="B2" t="str">
        <f>INDEX(SCORING!$A$2:$A$1001,MATCH(J2,SCORING!$H$2:$H$1001,0))</f>
        <v>P-1040</v>
      </c>
      <c r="C2" t="str">
        <f>INDEX(INPUT!$B$2:$B$1001,MATCH(B2,INPUT!$A$2:$A$1001,0))</f>
        <v>Inconel Injector Plate</v>
      </c>
      <c r="D2" s="5">
        <f>INDEX(SCORING!$F$2:$F$1001,MATCH(J2,SCORING!$H$2:$H$1001,0))</f>
        <v>88</v>
      </c>
      <c r="E2">
        <f>INDEX(SCORING!$B$2:$B$1001,MATCH(B2,SCORING!$A$2:$A$1001,0))</f>
        <v>5</v>
      </c>
      <c r="F2">
        <f>INDEX(SCORING!$C$2:$C$1001,MATCH(B2,SCORING!$A$2:$A$1001,0))</f>
        <v>4</v>
      </c>
      <c r="G2">
        <f>INDEX(SCORING!$D$2:$D$1001,MATCH(B2,SCORING!$A$2:$A$1001,0))</f>
        <v>4</v>
      </c>
      <c r="H2">
        <f>INDEX(SCORING!$E$2:$E$1001,MATCH(B2,SCORING!$A$2:$A$1001,0))</f>
        <v>5</v>
      </c>
      <c r="I2" t="str">
        <f>INDEX(SCORING!$G$2:$G$1001,MATCH(B2,SCORING!$A$2:$A$1001,0))</f>
        <v>ESCALATE — Supplier Crisis + Production Risk</v>
      </c>
      <c r="J2">
        <f>LARGE(SCORING!$H$2:$H$1001,A2)</f>
        <v>88.040999999999997</v>
      </c>
      <c r="K2" s="7" t="str">
        <f>IF(INDEX(INPUT!$O$2:$O$1001,MATCH(B2,INPUT!$A$2:$A$1001,0))="L","⚠️ Verify Data Before Action","")</f>
        <v/>
      </c>
      <c r="L2" t="str">
        <f>IF(INDEX(INPUT!$K$2:$K$1001,MATCH(B2,INPUT!$A$2:$A$1001,0))="","⚠️ No Should-Cost Data","")</f>
        <v/>
      </c>
      <c r="M2" t="str">
        <f>IFERROR(TRIM(LEFT(TRIM(IF(INDEX(INPUT!$F$2:$F$1001,MATCH(B2,INPUT!$A$2:$A$1001,0))="Y","CTB | ","")&amp;IF(INDEX(INPUT!$E$2:$E$1001,MATCH(B2,INPUT!$A$2:$A$1001,0))="Y","Single Source | ","")&amp;IF(INDEX(INPUT!$L$2:$L$1001,MATCH(B2,INPUT!$A$2:$A$1001,0))&lt;=65,"OTD Critical | ",IF(INDEX(INPUT!$L$2:$L$1001,MATCH(B2,INPUT!$A$2:$A$1001,0))&lt;=75,"OTD Poor | ",""))&amp;IF(INDEX(INPUT!$K$2:$K$1001,MATCH(B2,INPUT!$A$2:$A$1001,0))&gt;=20,"High Cost Delta | ","")&amp;IF(INDEX(INPUT!$C$2:$C$1001,MATCH(B2,INPUT!$A$2:$A$1001,0))&gt;=1000000,"$1M+ Spend | ","")&amp;IF(INDEX(INPUT!$H$2:$H$1001,MATCH(B2,INPUT!$A$2:$A$1001,0))&lt;=7,"Low Safety Stock | ","")),LEN(TRIM(IF(INDEX(INPUT!$F$2:$F$1001,MATCH(B2,INPUT!$A$2:$A$1001,0))="Y","CTB | ","")&amp;IF(INDEX(INPUT!$E$2:$E$1001,MATCH(B2,INPUT!$A$2:$A$1001,0))="Y","Single Source | ","")&amp;IF(INDEX(INPUT!$L$2:$L$1001,MATCH(B2,INPUT!$A$2:$A$1001,0))&lt;=65,"OTD Critical | ",IF(INDEX(INPUT!$L$2:$L$1001,MATCH(B2,INPUT!$A$2:$A$1001,0))&lt;=75,"OTD Poor | ",""))&amp;IF(INDEX(INPUT!$K$2:$K$1001,MATCH(B2,INPUT!$A$2:$A$1001,0))&gt;=20,"High Cost Delta | ","")&amp;IF(INDEX(INPUT!$C$2:$C$1001,MATCH(B2,INPUT!$A$2:$A$1001,0))&gt;=1000000,"$1M+ Spend | ","")&amp;IF(INDEX(INPUT!$H$2:$H$1001,MATCH(B2,INPUT!$A$2:$A$1001,0))&lt;=7,"Low Safety Stock |","")))-2)),"")</f>
        <v>CTB | Single Source | OTD Critical | High Cost Delta | $1M+ Spend | Low Safety Stock</v>
      </c>
    </row>
    <row r="3" spans="1:13">
      <c r="A3">
        <f t="shared" ref="A3:A61" si="0">ROW()-1</f>
        <v>2</v>
      </c>
      <c r="B3" t="str">
        <f>INDEX(SCORING!$A$2:$A$1001,MATCH(J3,SCORING!$H$2:$H$1001,0))</f>
        <v>P-1037</v>
      </c>
      <c r="C3" t="str">
        <f>INDEX(INPUT!$B$2:$B$1001,MATCH(B3,INPUT!$A$2:$A$1001,0))</f>
        <v>Titanium Engine Mount</v>
      </c>
      <c r="D3" s="5">
        <f>INDEX(SCORING!$F$2:$F$1001,MATCH(J3,SCORING!$H$2:$H$1001,0))</f>
        <v>88</v>
      </c>
      <c r="E3">
        <f>INDEX(SCORING!$B$2:$B$1001,MATCH(B3,SCORING!$A$2:$A$1001,0))</f>
        <v>5</v>
      </c>
      <c r="F3">
        <f>INDEX(SCORING!$C$2:$C$1001,MATCH(B3,SCORING!$A$2:$A$1001,0))</f>
        <v>4</v>
      </c>
      <c r="G3">
        <f>INDEX(SCORING!$D$2:$D$1001,MATCH(B3,SCORING!$A$2:$A$1001,0))</f>
        <v>4</v>
      </c>
      <c r="H3">
        <f>INDEX(SCORING!$E$2:$E$1001,MATCH(B3,SCORING!$A$2:$A$1001,0))</f>
        <v>5</v>
      </c>
      <c r="I3" t="str">
        <f>INDEX(SCORING!$G$2:$G$1001,MATCH(B3,SCORING!$A$2:$A$1001,0))</f>
        <v>ESCALATE — Supplier Crisis + Production Risk</v>
      </c>
      <c r="J3">
        <f>LARGE(SCORING!$H$2:$H$1001,A3)</f>
        <v>88.037999999999997</v>
      </c>
      <c r="K3" s="7" t="str">
        <f>IF(INDEX(INPUT!$O$2:$O$1001,MATCH(B3,INPUT!$A$2:$A$1001,0))="L","⚠️ Verify Data Before Action","")</f>
        <v/>
      </c>
      <c r="L3" t="str">
        <f>IF(INDEX(INPUT!$K$2:$K$1001,MATCH(B3,INPUT!$A$2:$A$1001,0))="","⚠️ No Should-Cost Data","")</f>
        <v/>
      </c>
      <c r="M3" t="str">
        <f>IFERROR(TRIM(LEFT(TRIM(IF(INDEX(INPUT!$F$2:$F$1001,MATCH(B3,INPUT!$A$2:$A$1001,0))="Y","CTB | ","")&amp;IF(INDEX(INPUT!$E$2:$E$1001,MATCH(B3,INPUT!$A$2:$A$1001,0))="Y","Single Source | ","")&amp;IF(INDEX(INPUT!$L$2:$L$1001,MATCH(B3,INPUT!$A$2:$A$1001,0))&lt;=65,"OTD Critical | ",IF(INDEX(INPUT!$L$2:$L$1001,MATCH(B3,INPUT!$A$2:$A$1001,0))&lt;=75,"OTD Poor | ",""))&amp;IF(INDEX(INPUT!$K$2:$K$1001,MATCH(B3,INPUT!$A$2:$A$1001,0))&gt;=20,"High Cost Delta | ","")&amp;IF(INDEX(INPUT!$C$2:$C$1001,MATCH(B3,INPUT!$A$2:$A$1001,0))&gt;=1000000,"$1M+ Spend | ","")&amp;IF(INDEX(INPUT!$H$2:$H$1001,MATCH(B3,INPUT!$A$2:$A$1001,0))&lt;=7,"Low Safety Stock | ","")),LEN(TRIM(IF(INDEX(INPUT!$F$2:$F$1001,MATCH(B3,INPUT!$A$2:$A$1001,0))="Y","CTB | ","")&amp;IF(INDEX(INPUT!$E$2:$E$1001,MATCH(B3,INPUT!$A$2:$A$1001,0))="Y","Single Source | ","")&amp;IF(INDEX(INPUT!$L$2:$L$1001,MATCH(B3,INPUT!$A$2:$A$1001,0))&lt;=65,"OTD Critical | ",IF(INDEX(INPUT!$L$2:$L$1001,MATCH(B3,INPUT!$A$2:$A$1001,0))&lt;=75,"OTD Poor | ",""))&amp;IF(INDEX(INPUT!$K$2:$K$1001,MATCH(B3,INPUT!$A$2:$A$1001,0))&gt;=20,"High Cost Delta | ","")&amp;IF(INDEX(INPUT!$C$2:$C$1001,MATCH(B3,INPUT!$A$2:$A$1001,0))&gt;=1000000,"$1M+ Spend | ","")&amp;IF(INDEX(INPUT!$H$2:$H$1001,MATCH(B3,INPUT!$A$2:$A$1001,0))&lt;=7,"Low Safety Stock |","")))-2)),"")</f>
        <v>CTB | Single Source | OTD Critical | High Cost Delta | $1M+ Spend | Low Safety Stock</v>
      </c>
    </row>
    <row r="4" spans="1:13">
      <c r="A4">
        <f t="shared" si="0"/>
        <v>3</v>
      </c>
      <c r="B4" t="str">
        <f>INDEX(SCORING!$A$2:$A$1001,MATCH(J4,SCORING!$H$2:$H$1001,0))</f>
        <v>P-1025</v>
      </c>
      <c r="C4" t="str">
        <f>INDEX(INPUT!$B$2:$B$1001,MATCH(B4,INPUT!$A$2:$A$1001,0))</f>
        <v>Inconel Turbine Blade</v>
      </c>
      <c r="D4" s="5">
        <f>INDEX(SCORING!$F$2:$F$1001,MATCH(J4,SCORING!$H$2:$H$1001,0))</f>
        <v>88</v>
      </c>
      <c r="E4">
        <f>INDEX(SCORING!$B$2:$B$1001,MATCH(B4,SCORING!$A$2:$A$1001,0))</f>
        <v>5</v>
      </c>
      <c r="F4">
        <f>INDEX(SCORING!$C$2:$C$1001,MATCH(B4,SCORING!$A$2:$A$1001,0))</f>
        <v>4</v>
      </c>
      <c r="G4">
        <f>INDEX(SCORING!$D$2:$D$1001,MATCH(B4,SCORING!$A$2:$A$1001,0))</f>
        <v>4</v>
      </c>
      <c r="H4">
        <f>INDEX(SCORING!$E$2:$E$1001,MATCH(B4,SCORING!$A$2:$A$1001,0))</f>
        <v>5</v>
      </c>
      <c r="I4" t="str">
        <f>INDEX(SCORING!$G$2:$G$1001,MATCH(B4,SCORING!$A$2:$A$1001,0))</f>
        <v>ESCALATE — Supplier Crisis + Production Risk</v>
      </c>
      <c r="J4">
        <f>LARGE(SCORING!$H$2:$H$1001,A4)</f>
        <v>88.025999999999996</v>
      </c>
      <c r="K4" s="7" t="str">
        <f>IF(INDEX(INPUT!$O$2:$O$1001,MATCH(B4,INPUT!$A$2:$A$1001,0))="L","⚠️ Verify Data Before Action","")</f>
        <v/>
      </c>
      <c r="L4" t="str">
        <f>IF(INDEX(INPUT!$K$2:$K$1001,MATCH(B4,INPUT!$A$2:$A$1001,0))="","⚠️ No Should-Cost Data","")</f>
        <v/>
      </c>
      <c r="M4" t="str">
        <f>IFERROR(TRIM(LEFT(TRIM(IF(INDEX(INPUT!$F$2:$F$1001,MATCH(B4,INPUT!$A$2:$A$1001,0))="Y","CTB | ","")&amp;IF(INDEX(INPUT!$E$2:$E$1001,MATCH(B4,INPUT!$A$2:$A$1001,0))="Y","Single Source | ","")&amp;IF(INDEX(INPUT!$L$2:$L$1001,MATCH(B4,INPUT!$A$2:$A$1001,0))&lt;=65,"OTD Critical | ",IF(INDEX(INPUT!$L$2:$L$1001,MATCH(B4,INPUT!$A$2:$A$1001,0))&lt;=75,"OTD Poor | ",""))&amp;IF(INDEX(INPUT!$K$2:$K$1001,MATCH(B4,INPUT!$A$2:$A$1001,0))&gt;=20,"High Cost Delta | ","")&amp;IF(INDEX(INPUT!$C$2:$C$1001,MATCH(B4,INPUT!$A$2:$A$1001,0))&gt;=1000000,"$1M+ Spend | ","")&amp;IF(INDEX(INPUT!$H$2:$H$1001,MATCH(B4,INPUT!$A$2:$A$1001,0))&lt;=7,"Low Safety Stock | ","")),LEN(TRIM(IF(INDEX(INPUT!$F$2:$F$1001,MATCH(B4,INPUT!$A$2:$A$1001,0))="Y","CTB | ","")&amp;IF(INDEX(INPUT!$E$2:$E$1001,MATCH(B4,INPUT!$A$2:$A$1001,0))="Y","Single Source | ","")&amp;IF(INDEX(INPUT!$L$2:$L$1001,MATCH(B4,INPUT!$A$2:$A$1001,0))&lt;=65,"OTD Critical | ",IF(INDEX(INPUT!$L$2:$L$1001,MATCH(B4,INPUT!$A$2:$A$1001,0))&lt;=75,"OTD Poor | ",""))&amp;IF(INDEX(INPUT!$K$2:$K$1001,MATCH(B4,INPUT!$A$2:$A$1001,0))&gt;=20,"High Cost Delta | ","")&amp;IF(INDEX(INPUT!$C$2:$C$1001,MATCH(B4,INPUT!$A$2:$A$1001,0))&gt;=1000000,"$1M+ Spend | ","")&amp;IF(INDEX(INPUT!$H$2:$H$1001,MATCH(B4,INPUT!$A$2:$A$1001,0))&lt;=7,"Low Safety Stock |","")))-2)),"")</f>
        <v>CTB | Single Source | OTD Critical | High Cost Delta | $1M+ Spend | Low Safety Stock</v>
      </c>
    </row>
    <row r="5" spans="1:13">
      <c r="A5">
        <f t="shared" si="0"/>
        <v>4</v>
      </c>
      <c r="B5" t="str">
        <f>INDEX(SCORING!$A$2:$A$1001,MATCH(J5,SCORING!$H$2:$H$1001,0))</f>
        <v>P-1015</v>
      </c>
      <c r="C5" t="str">
        <f>INDEX(INPUT!$B$2:$B$1001,MATCH(B5,INPUT!$A$2:$A$1001,0))</f>
        <v>Inconel Exhaust Nozzle</v>
      </c>
      <c r="D5" s="5">
        <f>INDEX(SCORING!$F$2:$F$1001,MATCH(J5,SCORING!$H$2:$H$1001,0))</f>
        <v>88</v>
      </c>
      <c r="E5">
        <f>INDEX(SCORING!$B$2:$B$1001,MATCH(B5,SCORING!$A$2:$A$1001,0))</f>
        <v>5</v>
      </c>
      <c r="F5">
        <f>INDEX(SCORING!$C$2:$C$1001,MATCH(B5,SCORING!$A$2:$A$1001,0))</f>
        <v>4</v>
      </c>
      <c r="G5">
        <f>INDEX(SCORING!$D$2:$D$1001,MATCH(B5,SCORING!$A$2:$A$1001,0))</f>
        <v>4</v>
      </c>
      <c r="H5">
        <f>INDEX(SCORING!$E$2:$E$1001,MATCH(B5,SCORING!$A$2:$A$1001,0))</f>
        <v>5</v>
      </c>
      <c r="I5" t="str">
        <f>INDEX(SCORING!$G$2:$G$1001,MATCH(B5,SCORING!$A$2:$A$1001,0))</f>
        <v>ESCALATE — Supplier Crisis + Production Risk</v>
      </c>
      <c r="J5">
        <f>LARGE(SCORING!$H$2:$H$1001,A5)</f>
        <v>88.016000000000005</v>
      </c>
      <c r="K5" s="7" t="str">
        <f>IF(INDEX(INPUT!$O$2:$O$1001,MATCH(B5,INPUT!$A$2:$A$1001,0))="L","⚠️ Verify Data Before Action","")</f>
        <v/>
      </c>
      <c r="L5" t="str">
        <f>IF(INDEX(INPUT!$K$2:$K$1001,MATCH(B5,INPUT!$A$2:$A$1001,0))="","⚠️ No Should-Cost Data","")</f>
        <v/>
      </c>
      <c r="M5" t="str">
        <f>IFERROR(TRIM(LEFT(TRIM(IF(INDEX(INPUT!$F$2:$F$1001,MATCH(B5,INPUT!$A$2:$A$1001,0))="Y","CTB | ","")&amp;IF(INDEX(INPUT!$E$2:$E$1001,MATCH(B5,INPUT!$A$2:$A$1001,0))="Y","Single Source | ","")&amp;IF(INDEX(INPUT!$L$2:$L$1001,MATCH(B5,INPUT!$A$2:$A$1001,0))&lt;=65,"OTD Critical | ",IF(INDEX(INPUT!$L$2:$L$1001,MATCH(B5,INPUT!$A$2:$A$1001,0))&lt;=75,"OTD Poor | ",""))&amp;IF(INDEX(INPUT!$K$2:$K$1001,MATCH(B5,INPUT!$A$2:$A$1001,0))&gt;=20,"High Cost Delta | ","")&amp;IF(INDEX(INPUT!$C$2:$C$1001,MATCH(B5,INPUT!$A$2:$A$1001,0))&gt;=1000000,"$1M+ Spend | ","")&amp;IF(INDEX(INPUT!$H$2:$H$1001,MATCH(B5,INPUT!$A$2:$A$1001,0))&lt;=7,"Low Safety Stock | ","")),LEN(TRIM(IF(INDEX(INPUT!$F$2:$F$1001,MATCH(B5,INPUT!$A$2:$A$1001,0))="Y","CTB | ","")&amp;IF(INDEX(INPUT!$E$2:$E$1001,MATCH(B5,INPUT!$A$2:$A$1001,0))="Y","Single Source | ","")&amp;IF(INDEX(INPUT!$L$2:$L$1001,MATCH(B5,INPUT!$A$2:$A$1001,0))&lt;=65,"OTD Critical | ",IF(INDEX(INPUT!$L$2:$L$1001,MATCH(B5,INPUT!$A$2:$A$1001,0))&lt;=75,"OTD Poor | ",""))&amp;IF(INDEX(INPUT!$K$2:$K$1001,MATCH(B5,INPUT!$A$2:$A$1001,0))&gt;=20,"High Cost Delta | ","")&amp;IF(INDEX(INPUT!$C$2:$C$1001,MATCH(B5,INPUT!$A$2:$A$1001,0))&gt;=1000000,"$1M+ Spend | ","")&amp;IF(INDEX(INPUT!$H$2:$H$1001,MATCH(B5,INPUT!$A$2:$A$1001,0))&lt;=7,"Low Safety Stock |","")))-2)),"")</f>
        <v>CTB | Single Source | OTD Critical | High Cost Delta | $1M+ Spend | Low Safety Stock</v>
      </c>
    </row>
    <row r="6" spans="1:13">
      <c r="A6">
        <f t="shared" si="0"/>
        <v>5</v>
      </c>
      <c r="B6" t="str">
        <f>INDEX(SCORING!$A$2:$A$1001,MATCH(J6,SCORING!$H$2:$H$1001,0))</f>
        <v>P-1006</v>
      </c>
      <c r="C6" t="str">
        <f>INDEX(INPUT!$B$2:$B$1001,MATCH(B6,INPUT!$A$2:$A$1001,0))</f>
        <v>Avionics Mounting Plate</v>
      </c>
      <c r="D6" s="5">
        <f>INDEX(SCORING!$F$2:$F$1001,MATCH(J6,SCORING!$H$2:$H$1001,0))</f>
        <v>88</v>
      </c>
      <c r="E6">
        <f>INDEX(SCORING!$B$2:$B$1001,MATCH(B6,SCORING!$A$2:$A$1001,0))</f>
        <v>5</v>
      </c>
      <c r="F6">
        <f>INDEX(SCORING!$C$2:$C$1001,MATCH(B6,SCORING!$A$2:$A$1001,0))</f>
        <v>4</v>
      </c>
      <c r="G6">
        <f>INDEX(SCORING!$D$2:$D$1001,MATCH(B6,SCORING!$A$2:$A$1001,0))</f>
        <v>4</v>
      </c>
      <c r="H6">
        <f>INDEX(SCORING!$E$2:$E$1001,MATCH(B6,SCORING!$A$2:$A$1001,0))</f>
        <v>5</v>
      </c>
      <c r="I6" t="str">
        <f>INDEX(SCORING!$G$2:$G$1001,MATCH(B6,SCORING!$A$2:$A$1001,0))</f>
        <v>ESCALATE — Supplier Crisis + Production Risk</v>
      </c>
      <c r="J6">
        <f>LARGE(SCORING!$H$2:$H$1001,A6)</f>
        <v>88.007000000000005</v>
      </c>
      <c r="K6" s="7" t="str">
        <f>IF(INDEX(INPUT!$O$2:$O$1001,MATCH(B6,INPUT!$A$2:$A$1001,0))="L","⚠️ Verify Data Before Action","")</f>
        <v/>
      </c>
      <c r="L6" t="str">
        <f>IF(INDEX(INPUT!$K$2:$K$1001,MATCH(B6,INPUT!$A$2:$A$1001,0))="","⚠️ No Should-Cost Data","")</f>
        <v/>
      </c>
      <c r="M6" t="str">
        <f>IFERROR(TRIM(LEFT(TRIM(IF(INDEX(INPUT!$F$2:$F$1001,MATCH(B6,INPUT!$A$2:$A$1001,0))="Y","CTB | ","")&amp;IF(INDEX(INPUT!$E$2:$E$1001,MATCH(B6,INPUT!$A$2:$A$1001,0))="Y","Single Source | ","")&amp;IF(INDEX(INPUT!$L$2:$L$1001,MATCH(B6,INPUT!$A$2:$A$1001,0))&lt;=65,"OTD Critical | ",IF(INDEX(INPUT!$L$2:$L$1001,MATCH(B6,INPUT!$A$2:$A$1001,0))&lt;=75,"OTD Poor | ",""))&amp;IF(INDEX(INPUT!$K$2:$K$1001,MATCH(B6,INPUT!$A$2:$A$1001,0))&gt;=20,"High Cost Delta | ","")&amp;IF(INDEX(INPUT!$C$2:$C$1001,MATCH(B6,INPUT!$A$2:$A$1001,0))&gt;=1000000,"$1M+ Spend | ","")&amp;IF(INDEX(INPUT!$H$2:$H$1001,MATCH(B6,INPUT!$A$2:$A$1001,0))&lt;=7,"Low Safety Stock | ","")),LEN(TRIM(IF(INDEX(INPUT!$F$2:$F$1001,MATCH(B6,INPUT!$A$2:$A$1001,0))="Y","CTB | ","")&amp;IF(INDEX(INPUT!$E$2:$E$1001,MATCH(B6,INPUT!$A$2:$A$1001,0))="Y","Single Source | ","")&amp;IF(INDEX(INPUT!$L$2:$L$1001,MATCH(B6,INPUT!$A$2:$A$1001,0))&lt;=65,"OTD Critical | ",IF(INDEX(INPUT!$L$2:$L$1001,MATCH(B6,INPUT!$A$2:$A$1001,0))&lt;=75,"OTD Poor | ",""))&amp;IF(INDEX(INPUT!$K$2:$K$1001,MATCH(B6,INPUT!$A$2:$A$1001,0))&gt;=20,"High Cost Delta | ","")&amp;IF(INDEX(INPUT!$C$2:$C$1001,MATCH(B6,INPUT!$A$2:$A$1001,0))&gt;=1000000,"$1M+ Spend | ","")&amp;IF(INDEX(INPUT!$H$2:$H$1001,MATCH(B6,INPUT!$A$2:$A$1001,0))&lt;=7,"Low Safety Stock |","")))-2)),"")</f>
        <v>CTB | Single Source | OTD Critical | High Cost Delta | $1M+ Spend | Low Safety Stock</v>
      </c>
    </row>
    <row r="7" spans="1:13">
      <c r="A7">
        <f t="shared" si="0"/>
        <v>6</v>
      </c>
      <c r="B7" t="str">
        <f>INDEX(SCORING!$A$2:$A$1001,MATCH(J7,SCORING!$H$2:$H$1001,0))</f>
        <v>P-1047</v>
      </c>
      <c r="C7" t="str">
        <f>INDEX(INPUT!$B$2:$B$1001,MATCH(B7,INPUT!$A$2:$A$1001,0))</f>
        <v>Inconel Nozzle Extension</v>
      </c>
      <c r="D7" s="5">
        <f>INDEX(SCORING!$F$2:$F$1001,MATCH(J7,SCORING!$H$2:$H$1001,0))</f>
        <v>84</v>
      </c>
      <c r="E7">
        <f>INDEX(SCORING!$B$2:$B$1001,MATCH(B7,SCORING!$A$2:$A$1001,0))</f>
        <v>5</v>
      </c>
      <c r="F7">
        <f>INDEX(SCORING!$C$2:$C$1001,MATCH(B7,SCORING!$A$2:$A$1001,0))</f>
        <v>4</v>
      </c>
      <c r="G7">
        <f>INDEX(SCORING!$D$2:$D$1001,MATCH(B7,SCORING!$A$2:$A$1001,0))</f>
        <v>3.5</v>
      </c>
      <c r="H7">
        <f>INDEX(SCORING!$E$2:$E$1001,MATCH(B7,SCORING!$A$2:$A$1001,0))</f>
        <v>5</v>
      </c>
      <c r="I7" t="str">
        <f>INDEX(SCORING!$G$2:$G$1001,MATCH(B7,SCORING!$A$2:$A$1001,0))</f>
        <v>ESCALATE — Supplier Crisis + Production Risk</v>
      </c>
      <c r="J7">
        <f>LARGE(SCORING!$H$2:$H$1001,A7)</f>
        <v>84.048000000000002</v>
      </c>
      <c r="K7" s="7" t="str">
        <f>IF(INDEX(INPUT!$O$2:$O$1001,MATCH(B7,INPUT!$A$2:$A$1001,0))="L","⚠️ Verify Data Before Action","")</f>
        <v/>
      </c>
      <c r="L7" t="str">
        <f>IF(INDEX(INPUT!$K$2:$K$1001,MATCH(B7,INPUT!$A$2:$A$1001,0))="","⚠️ No Should-Cost Data","")</f>
        <v/>
      </c>
      <c r="M7" t="str">
        <f>IFERROR(TRIM(LEFT(TRIM(IF(INDEX(INPUT!$F$2:$F$1001,MATCH(B7,INPUT!$A$2:$A$1001,0))="Y","CTB | ","")&amp;IF(INDEX(INPUT!$E$2:$E$1001,MATCH(B7,INPUT!$A$2:$A$1001,0))="Y","Single Source | ","")&amp;IF(INDEX(INPUT!$L$2:$L$1001,MATCH(B7,INPUT!$A$2:$A$1001,0))&lt;=65,"OTD Critical | ",IF(INDEX(INPUT!$L$2:$L$1001,MATCH(B7,INPUT!$A$2:$A$1001,0))&lt;=75,"OTD Poor | ",""))&amp;IF(INDEX(INPUT!$K$2:$K$1001,MATCH(B7,INPUT!$A$2:$A$1001,0))&gt;=20,"High Cost Delta | ","")&amp;IF(INDEX(INPUT!$C$2:$C$1001,MATCH(B7,INPUT!$A$2:$A$1001,0))&gt;=1000000,"$1M+ Spend | ","")&amp;IF(INDEX(INPUT!$H$2:$H$1001,MATCH(B7,INPUT!$A$2:$A$1001,0))&lt;=7,"Low Safety Stock | ","")),LEN(TRIM(IF(INDEX(INPUT!$F$2:$F$1001,MATCH(B7,INPUT!$A$2:$A$1001,0))="Y","CTB | ","")&amp;IF(INDEX(INPUT!$E$2:$E$1001,MATCH(B7,INPUT!$A$2:$A$1001,0))="Y","Single Source | ","")&amp;IF(INDEX(INPUT!$L$2:$L$1001,MATCH(B7,INPUT!$A$2:$A$1001,0))&lt;=65,"OTD Critical | ",IF(INDEX(INPUT!$L$2:$L$1001,MATCH(B7,INPUT!$A$2:$A$1001,0))&lt;=75,"OTD Poor | ",""))&amp;IF(INDEX(INPUT!$K$2:$K$1001,MATCH(B7,INPUT!$A$2:$A$1001,0))&gt;=20,"High Cost Delta | ","")&amp;IF(INDEX(INPUT!$C$2:$C$1001,MATCH(B7,INPUT!$A$2:$A$1001,0))&gt;=1000000,"$1M+ Spend | ","")&amp;IF(INDEX(INPUT!$H$2:$H$1001,MATCH(B7,INPUT!$A$2:$A$1001,0))&lt;=7,"Low Safety Stock |","")))-2)),"")</f>
        <v>CTB | Single Source | OTD Critical | High Cost Delta | $1M+ Spend | Low Safety Stock</v>
      </c>
    </row>
    <row r="8" spans="1:13">
      <c r="A8">
        <f t="shared" si="0"/>
        <v>7</v>
      </c>
      <c r="B8" t="str">
        <f>INDEX(SCORING!$A$2:$A$1001,MATCH(J8,SCORING!$H$2:$H$1001,0))</f>
        <v>P-1034</v>
      </c>
      <c r="C8" t="str">
        <f>INDEX(INPUT!$B$2:$B$1001,MATCH(B8,INPUT!$A$2:$A$1001,0))</f>
        <v>Steel Combustion Liner</v>
      </c>
      <c r="D8" s="5">
        <f>INDEX(SCORING!$F$2:$F$1001,MATCH(J8,SCORING!$H$2:$H$1001,0))</f>
        <v>84</v>
      </c>
      <c r="E8">
        <f>INDEX(SCORING!$B$2:$B$1001,MATCH(B8,SCORING!$A$2:$A$1001,0))</f>
        <v>5</v>
      </c>
      <c r="F8">
        <f>INDEX(SCORING!$C$2:$C$1001,MATCH(B8,SCORING!$A$2:$A$1001,0))</f>
        <v>4</v>
      </c>
      <c r="G8">
        <f>INDEX(SCORING!$D$2:$D$1001,MATCH(B8,SCORING!$A$2:$A$1001,0))</f>
        <v>3.5</v>
      </c>
      <c r="H8">
        <f>INDEX(SCORING!$E$2:$E$1001,MATCH(B8,SCORING!$A$2:$A$1001,0))</f>
        <v>5</v>
      </c>
      <c r="I8" t="str">
        <f>INDEX(SCORING!$G$2:$G$1001,MATCH(B8,SCORING!$A$2:$A$1001,0))</f>
        <v>ESCALATE — Supplier Crisis + Production Risk</v>
      </c>
      <c r="J8">
        <f>LARGE(SCORING!$H$2:$H$1001,A8)</f>
        <v>84.034999999999997</v>
      </c>
      <c r="K8" s="7" t="str">
        <f>IF(INDEX(INPUT!$O$2:$O$1001,MATCH(B8,INPUT!$A$2:$A$1001,0))="L","⚠️ Verify Data Before Action","")</f>
        <v/>
      </c>
      <c r="L8" t="str">
        <f>IF(INDEX(INPUT!$K$2:$K$1001,MATCH(B8,INPUT!$A$2:$A$1001,0))="","⚠️ No Should-Cost Data","")</f>
        <v/>
      </c>
      <c r="M8" t="str">
        <f>IFERROR(TRIM(LEFT(TRIM(IF(INDEX(INPUT!$F$2:$F$1001,MATCH(B8,INPUT!$A$2:$A$1001,0))="Y","CTB | ","")&amp;IF(INDEX(INPUT!$E$2:$E$1001,MATCH(B8,INPUT!$A$2:$A$1001,0))="Y","Single Source | ","")&amp;IF(INDEX(INPUT!$L$2:$L$1001,MATCH(B8,INPUT!$A$2:$A$1001,0))&lt;=65,"OTD Critical | ",IF(INDEX(INPUT!$L$2:$L$1001,MATCH(B8,INPUT!$A$2:$A$1001,0))&lt;=75,"OTD Poor | ",""))&amp;IF(INDEX(INPUT!$K$2:$K$1001,MATCH(B8,INPUT!$A$2:$A$1001,0))&gt;=20,"High Cost Delta | ","")&amp;IF(INDEX(INPUT!$C$2:$C$1001,MATCH(B8,INPUT!$A$2:$A$1001,0))&gt;=1000000,"$1M+ Spend | ","")&amp;IF(INDEX(INPUT!$H$2:$H$1001,MATCH(B8,INPUT!$A$2:$A$1001,0))&lt;=7,"Low Safety Stock | ","")),LEN(TRIM(IF(INDEX(INPUT!$F$2:$F$1001,MATCH(B8,INPUT!$A$2:$A$1001,0))="Y","CTB | ","")&amp;IF(INDEX(INPUT!$E$2:$E$1001,MATCH(B8,INPUT!$A$2:$A$1001,0))="Y","Single Source | ","")&amp;IF(INDEX(INPUT!$L$2:$L$1001,MATCH(B8,INPUT!$A$2:$A$1001,0))&lt;=65,"OTD Critical | ",IF(INDEX(INPUT!$L$2:$L$1001,MATCH(B8,INPUT!$A$2:$A$1001,0))&lt;=75,"OTD Poor | ",""))&amp;IF(INDEX(INPUT!$K$2:$K$1001,MATCH(B8,INPUT!$A$2:$A$1001,0))&gt;=20,"High Cost Delta | ","")&amp;IF(INDEX(INPUT!$C$2:$C$1001,MATCH(B8,INPUT!$A$2:$A$1001,0))&gt;=1000000,"$1M+ Spend | ","")&amp;IF(INDEX(INPUT!$H$2:$H$1001,MATCH(B8,INPUT!$A$2:$A$1001,0))&lt;=7,"Low Safety Stock |","")))-2)),"")</f>
        <v>CTB | Single Source | OTD Critical | High Cost Delta | Low Safety Stock</v>
      </c>
    </row>
    <row r="9" spans="1:13">
      <c r="A9">
        <f t="shared" si="0"/>
        <v>8</v>
      </c>
      <c r="B9" t="str">
        <f>INDEX(SCORING!$A$2:$A$1001,MATCH(J9,SCORING!$H$2:$H$1001,0))</f>
        <v>P-1031</v>
      </c>
      <c r="C9" t="str">
        <f>INDEX(INPUT!$B$2:$B$1001,MATCH(B9,INPUT!$A$2:$A$1001,0))</f>
        <v>Inconel Heat Shield</v>
      </c>
      <c r="D9" s="5">
        <f>INDEX(SCORING!$F$2:$F$1001,MATCH(J9,SCORING!$H$2:$H$1001,0))</f>
        <v>84</v>
      </c>
      <c r="E9">
        <f>INDEX(SCORING!$B$2:$B$1001,MATCH(B9,SCORING!$A$2:$A$1001,0))</f>
        <v>5</v>
      </c>
      <c r="F9">
        <f>INDEX(SCORING!$C$2:$C$1001,MATCH(B9,SCORING!$A$2:$A$1001,0))</f>
        <v>4</v>
      </c>
      <c r="G9">
        <f>INDEX(SCORING!$D$2:$D$1001,MATCH(B9,SCORING!$A$2:$A$1001,0))</f>
        <v>3.5</v>
      </c>
      <c r="H9">
        <f>INDEX(SCORING!$E$2:$E$1001,MATCH(B9,SCORING!$A$2:$A$1001,0))</f>
        <v>5</v>
      </c>
      <c r="I9" t="str">
        <f>INDEX(SCORING!$G$2:$G$1001,MATCH(B9,SCORING!$A$2:$A$1001,0))</f>
        <v>ESCALATE — Supplier Crisis + Production Risk</v>
      </c>
      <c r="J9">
        <f>LARGE(SCORING!$H$2:$H$1001,A9)</f>
        <v>84.031999999999996</v>
      </c>
      <c r="K9" s="7" t="str">
        <f>IF(INDEX(INPUT!$O$2:$O$1001,MATCH(B9,INPUT!$A$2:$A$1001,0))="L","⚠️ Verify Data Before Action","")</f>
        <v/>
      </c>
      <c r="L9" t="str">
        <f>IF(INDEX(INPUT!$K$2:$K$1001,MATCH(B9,INPUT!$A$2:$A$1001,0))="","⚠️ No Should-Cost Data","")</f>
        <v/>
      </c>
      <c r="M9" t="str">
        <f>IFERROR(TRIM(LEFT(TRIM(IF(INDEX(INPUT!$F$2:$F$1001,MATCH(B9,INPUT!$A$2:$A$1001,0))="Y","CTB | ","")&amp;IF(INDEX(INPUT!$E$2:$E$1001,MATCH(B9,INPUT!$A$2:$A$1001,0))="Y","Single Source | ","")&amp;IF(INDEX(INPUT!$L$2:$L$1001,MATCH(B9,INPUT!$A$2:$A$1001,0))&lt;=65,"OTD Critical | ",IF(INDEX(INPUT!$L$2:$L$1001,MATCH(B9,INPUT!$A$2:$A$1001,0))&lt;=75,"OTD Poor | ",""))&amp;IF(INDEX(INPUT!$K$2:$K$1001,MATCH(B9,INPUT!$A$2:$A$1001,0))&gt;=20,"High Cost Delta | ","")&amp;IF(INDEX(INPUT!$C$2:$C$1001,MATCH(B9,INPUT!$A$2:$A$1001,0))&gt;=1000000,"$1M+ Spend | ","")&amp;IF(INDEX(INPUT!$H$2:$H$1001,MATCH(B9,INPUT!$A$2:$A$1001,0))&lt;=7,"Low Safety Stock | ","")),LEN(TRIM(IF(INDEX(INPUT!$F$2:$F$1001,MATCH(B9,INPUT!$A$2:$A$1001,0))="Y","CTB | ","")&amp;IF(INDEX(INPUT!$E$2:$E$1001,MATCH(B9,INPUT!$A$2:$A$1001,0))="Y","Single Source | ","")&amp;IF(INDEX(INPUT!$L$2:$L$1001,MATCH(B9,INPUT!$A$2:$A$1001,0))&lt;=65,"OTD Critical | ",IF(INDEX(INPUT!$L$2:$L$1001,MATCH(B9,INPUT!$A$2:$A$1001,0))&lt;=75,"OTD Poor | ",""))&amp;IF(INDEX(INPUT!$K$2:$K$1001,MATCH(B9,INPUT!$A$2:$A$1001,0))&gt;=20,"High Cost Delta | ","")&amp;IF(INDEX(INPUT!$C$2:$C$1001,MATCH(B9,INPUT!$A$2:$A$1001,0))&gt;=1000000,"$1M+ Spend | ","")&amp;IF(INDEX(INPUT!$H$2:$H$1001,MATCH(B9,INPUT!$A$2:$A$1001,0))&lt;=7,"Low Safety Stock |","")))-2)),"")</f>
        <v>CTB | Single Source | OTD Critical | High Cost Delta | $1M+ Spend | Low Safety Stock</v>
      </c>
    </row>
    <row r="10" spans="1:13">
      <c r="A10">
        <f t="shared" si="0"/>
        <v>9</v>
      </c>
      <c r="B10" t="str">
        <f>INDEX(SCORING!$A$2:$A$1001,MATCH(J10,SCORING!$H$2:$H$1001,0))</f>
        <v>P-1018</v>
      </c>
      <c r="C10" t="str">
        <f>INDEX(INPUT!$B$2:$B$1001,MATCH(B10,INPUT!$A$2:$A$1001,0))</f>
        <v>Inconel Valve Body</v>
      </c>
      <c r="D10" s="5">
        <f>INDEX(SCORING!$F$2:$F$1001,MATCH(J10,SCORING!$H$2:$H$1001,0))</f>
        <v>84</v>
      </c>
      <c r="E10">
        <f>INDEX(SCORING!$B$2:$B$1001,MATCH(B10,SCORING!$A$2:$A$1001,0))</f>
        <v>5</v>
      </c>
      <c r="F10">
        <f>INDEX(SCORING!$C$2:$C$1001,MATCH(B10,SCORING!$A$2:$A$1001,0))</f>
        <v>4</v>
      </c>
      <c r="G10">
        <f>INDEX(SCORING!$D$2:$D$1001,MATCH(B10,SCORING!$A$2:$A$1001,0))</f>
        <v>3.5</v>
      </c>
      <c r="H10">
        <f>INDEX(SCORING!$E$2:$E$1001,MATCH(B10,SCORING!$A$2:$A$1001,0))</f>
        <v>5</v>
      </c>
      <c r="I10" t="str">
        <f>INDEX(SCORING!$G$2:$G$1001,MATCH(B10,SCORING!$A$2:$A$1001,0))</f>
        <v>ESCALATE — Supplier Crisis + Production Risk</v>
      </c>
      <c r="J10">
        <f>LARGE(SCORING!$H$2:$H$1001,A10)</f>
        <v>84.019000000000005</v>
      </c>
      <c r="K10" s="7" t="str">
        <f>IF(INDEX(INPUT!$O$2:$O$1001,MATCH(B10,INPUT!$A$2:$A$1001,0))="L","⚠️ Verify Data Before Action","")</f>
        <v/>
      </c>
      <c r="L10" t="str">
        <f>IF(INDEX(INPUT!$K$2:$K$1001,MATCH(B10,INPUT!$A$2:$A$1001,0))="","⚠️ No Should-Cost Data","")</f>
        <v/>
      </c>
      <c r="M10" t="str">
        <f>IFERROR(TRIM(LEFT(TRIM(IF(INDEX(INPUT!$F$2:$F$1001,MATCH(B10,INPUT!$A$2:$A$1001,0))="Y","CTB | ","")&amp;IF(INDEX(INPUT!$E$2:$E$1001,MATCH(B10,INPUT!$A$2:$A$1001,0))="Y","Single Source | ","")&amp;IF(INDEX(INPUT!$L$2:$L$1001,MATCH(B10,INPUT!$A$2:$A$1001,0))&lt;=65,"OTD Critical | ",IF(INDEX(INPUT!$L$2:$L$1001,MATCH(B10,INPUT!$A$2:$A$1001,0))&lt;=75,"OTD Poor | ",""))&amp;IF(INDEX(INPUT!$K$2:$K$1001,MATCH(B10,INPUT!$A$2:$A$1001,0))&gt;=20,"High Cost Delta | ","")&amp;IF(INDEX(INPUT!$C$2:$C$1001,MATCH(B10,INPUT!$A$2:$A$1001,0))&gt;=1000000,"$1M+ Spend | ","")&amp;IF(INDEX(INPUT!$H$2:$H$1001,MATCH(B10,INPUT!$A$2:$A$1001,0))&lt;=7,"Low Safety Stock | ","")),LEN(TRIM(IF(INDEX(INPUT!$F$2:$F$1001,MATCH(B10,INPUT!$A$2:$A$1001,0))="Y","CTB | ","")&amp;IF(INDEX(INPUT!$E$2:$E$1001,MATCH(B10,INPUT!$A$2:$A$1001,0))="Y","Single Source | ","")&amp;IF(INDEX(INPUT!$L$2:$L$1001,MATCH(B10,INPUT!$A$2:$A$1001,0))&lt;=65,"OTD Critical | ",IF(INDEX(INPUT!$L$2:$L$1001,MATCH(B10,INPUT!$A$2:$A$1001,0))&lt;=75,"OTD Poor | ",""))&amp;IF(INDEX(INPUT!$K$2:$K$1001,MATCH(B10,INPUT!$A$2:$A$1001,0))&gt;=20,"High Cost Delta | ","")&amp;IF(INDEX(INPUT!$C$2:$C$1001,MATCH(B10,INPUT!$A$2:$A$1001,0))&gt;=1000000,"$1M+ Spend | ","")&amp;IF(INDEX(INPUT!$H$2:$H$1001,MATCH(B10,INPUT!$A$2:$A$1001,0))&lt;=7,"Low Safety Stock |","")))-2)),"")</f>
        <v>CTB | Single Source | OTD Critical | High Cost Delta | Low Safety Stock</v>
      </c>
    </row>
    <row r="11" spans="1:13">
      <c r="A11">
        <f t="shared" si="0"/>
        <v>10</v>
      </c>
      <c r="B11" t="str">
        <f>INDEX(SCORING!$A$2:$A$1001,MATCH(J11,SCORING!$H$2:$H$1001,0))</f>
        <v>P-1016</v>
      </c>
      <c r="C11" t="str">
        <f>INDEX(INPUT!$B$2:$B$1001,MATCH(B11,INPUT!$A$2:$A$1001,0))</f>
        <v>Titanium Thrust Chamber</v>
      </c>
      <c r="D11" s="5">
        <f>INDEX(SCORING!$F$2:$F$1001,MATCH(J11,SCORING!$H$2:$H$1001,0))</f>
        <v>84</v>
      </c>
      <c r="E11">
        <f>INDEX(SCORING!$B$2:$B$1001,MATCH(B11,SCORING!$A$2:$A$1001,0))</f>
        <v>5</v>
      </c>
      <c r="F11">
        <f>INDEX(SCORING!$C$2:$C$1001,MATCH(B11,SCORING!$A$2:$A$1001,0))</f>
        <v>4</v>
      </c>
      <c r="G11">
        <f>INDEX(SCORING!$D$2:$D$1001,MATCH(B11,SCORING!$A$2:$A$1001,0))</f>
        <v>3.5</v>
      </c>
      <c r="H11">
        <f>INDEX(SCORING!$E$2:$E$1001,MATCH(B11,SCORING!$A$2:$A$1001,0))</f>
        <v>5</v>
      </c>
      <c r="I11" t="str">
        <f>INDEX(SCORING!$G$2:$G$1001,MATCH(B11,SCORING!$A$2:$A$1001,0))</f>
        <v>ESCALATE — Supplier Crisis + Production Risk</v>
      </c>
      <c r="J11">
        <f>LARGE(SCORING!$H$2:$H$1001,A11)</f>
        <v>84.016999999999996</v>
      </c>
      <c r="K11" s="7" t="str">
        <f>IF(INDEX(INPUT!$O$2:$O$1001,MATCH(B11,INPUT!$A$2:$A$1001,0))="L","⚠️ Verify Data Before Action","")</f>
        <v/>
      </c>
      <c r="L11" t="str">
        <f>IF(INDEX(INPUT!$K$2:$K$1001,MATCH(B11,INPUT!$A$2:$A$1001,0))="","⚠️ No Should-Cost Data","")</f>
        <v/>
      </c>
      <c r="M11" t="str">
        <f>IFERROR(TRIM(LEFT(TRIM(IF(INDEX(INPUT!$F$2:$F$1001,MATCH(B11,INPUT!$A$2:$A$1001,0))="Y","CTB | ","")&amp;IF(INDEX(INPUT!$E$2:$E$1001,MATCH(B11,INPUT!$A$2:$A$1001,0))="Y","Single Source | ","")&amp;IF(INDEX(INPUT!$L$2:$L$1001,MATCH(B11,INPUT!$A$2:$A$1001,0))&lt;=65,"OTD Critical | ",IF(INDEX(INPUT!$L$2:$L$1001,MATCH(B11,INPUT!$A$2:$A$1001,0))&lt;=75,"OTD Poor | ",""))&amp;IF(INDEX(INPUT!$K$2:$K$1001,MATCH(B11,INPUT!$A$2:$A$1001,0))&gt;=20,"High Cost Delta | ","")&amp;IF(INDEX(INPUT!$C$2:$C$1001,MATCH(B11,INPUT!$A$2:$A$1001,0))&gt;=1000000,"$1M+ Spend | ","")&amp;IF(INDEX(INPUT!$H$2:$H$1001,MATCH(B11,INPUT!$A$2:$A$1001,0))&lt;=7,"Low Safety Stock | ","")),LEN(TRIM(IF(INDEX(INPUT!$F$2:$F$1001,MATCH(B11,INPUT!$A$2:$A$1001,0))="Y","CTB | ","")&amp;IF(INDEX(INPUT!$E$2:$E$1001,MATCH(B11,INPUT!$A$2:$A$1001,0))="Y","Single Source | ","")&amp;IF(INDEX(INPUT!$L$2:$L$1001,MATCH(B11,INPUT!$A$2:$A$1001,0))&lt;=65,"OTD Critical | ",IF(INDEX(INPUT!$L$2:$L$1001,MATCH(B11,INPUT!$A$2:$A$1001,0))&lt;=75,"OTD Poor | ",""))&amp;IF(INDEX(INPUT!$K$2:$K$1001,MATCH(B11,INPUT!$A$2:$A$1001,0))&gt;=20,"High Cost Delta | ","")&amp;IF(INDEX(INPUT!$C$2:$C$1001,MATCH(B11,INPUT!$A$2:$A$1001,0))&gt;=1000000,"$1M+ Spend | ","")&amp;IF(INDEX(INPUT!$H$2:$H$1001,MATCH(B11,INPUT!$A$2:$A$1001,0))&lt;=7,"Low Safety Stock |","")))-2)),"")</f>
        <v>CTB | Single Source | OTD Critical | High Cost Delta | $1M+ Spend | Low Safety Stock</v>
      </c>
    </row>
    <row r="12" spans="1:13">
      <c r="A12">
        <f t="shared" si="0"/>
        <v>11</v>
      </c>
      <c r="B12" t="str">
        <f>INDEX(SCORING!$A$2:$A$1001,MATCH(J12,SCORING!$H$2:$H$1001,0))</f>
        <v>P-1001</v>
      </c>
      <c r="C12" t="str">
        <f>INDEX(INPUT!$B$2:$B$1001,MATCH(B12,INPUT!$A$2:$A$1001,0))</f>
        <v>Titanium Bracket Assembly</v>
      </c>
      <c r="D12" s="5">
        <f>INDEX(SCORING!$F$2:$F$1001,MATCH(J12,SCORING!$H$2:$H$1001,0))</f>
        <v>84</v>
      </c>
      <c r="E12">
        <f>INDEX(SCORING!$B$2:$B$1001,MATCH(B12,SCORING!$A$2:$A$1001,0))</f>
        <v>5</v>
      </c>
      <c r="F12">
        <f>INDEX(SCORING!$C$2:$C$1001,MATCH(B12,SCORING!$A$2:$A$1001,0))</f>
        <v>4</v>
      </c>
      <c r="G12">
        <f>INDEX(SCORING!$D$2:$D$1001,MATCH(B12,SCORING!$A$2:$A$1001,0))</f>
        <v>3.5</v>
      </c>
      <c r="H12">
        <f>INDEX(SCORING!$E$2:$E$1001,MATCH(B12,SCORING!$A$2:$A$1001,0))</f>
        <v>5</v>
      </c>
      <c r="I12" t="str">
        <f>INDEX(SCORING!$G$2:$G$1001,MATCH(B12,SCORING!$A$2:$A$1001,0))</f>
        <v>ESCALATE — Supplier Crisis + Production Risk</v>
      </c>
      <c r="J12">
        <f>LARGE(SCORING!$H$2:$H$1001,A12)</f>
        <v>84.001999999999995</v>
      </c>
      <c r="K12" s="7" t="str">
        <f>IF(INDEX(INPUT!$O$2:$O$1001,MATCH(B12,INPUT!$A$2:$A$1001,0))="L","⚠️ Verify Data Before Action","")</f>
        <v/>
      </c>
      <c r="L12" t="str">
        <f>IF(INDEX(INPUT!$K$2:$K$1001,MATCH(B12,INPUT!$A$2:$A$1001,0))="","⚠️ No Should-Cost Data","")</f>
        <v/>
      </c>
      <c r="M12" t="str">
        <f>IFERROR(TRIM(LEFT(TRIM(IF(INDEX(INPUT!$F$2:$F$1001,MATCH(B12,INPUT!$A$2:$A$1001,0))="Y","CTB | ","")&amp;IF(INDEX(INPUT!$E$2:$E$1001,MATCH(B12,INPUT!$A$2:$A$1001,0))="Y","Single Source | ","")&amp;IF(INDEX(INPUT!$L$2:$L$1001,MATCH(B12,INPUT!$A$2:$A$1001,0))&lt;=65,"OTD Critical | ",IF(INDEX(INPUT!$L$2:$L$1001,MATCH(B12,INPUT!$A$2:$A$1001,0))&lt;=75,"OTD Poor | ",""))&amp;IF(INDEX(INPUT!$K$2:$K$1001,MATCH(B12,INPUT!$A$2:$A$1001,0))&gt;=20,"High Cost Delta | ","")&amp;IF(INDEX(INPUT!$C$2:$C$1001,MATCH(B12,INPUT!$A$2:$A$1001,0))&gt;=1000000,"$1M+ Spend | ","")&amp;IF(INDEX(INPUT!$H$2:$H$1001,MATCH(B12,INPUT!$A$2:$A$1001,0))&lt;=7,"Low Safety Stock | ","")),LEN(TRIM(IF(INDEX(INPUT!$F$2:$F$1001,MATCH(B12,INPUT!$A$2:$A$1001,0))="Y","CTB | ","")&amp;IF(INDEX(INPUT!$E$2:$E$1001,MATCH(B12,INPUT!$A$2:$A$1001,0))="Y","Single Source | ","")&amp;IF(INDEX(INPUT!$L$2:$L$1001,MATCH(B12,INPUT!$A$2:$A$1001,0))&lt;=65,"OTD Critical | ",IF(INDEX(INPUT!$L$2:$L$1001,MATCH(B12,INPUT!$A$2:$A$1001,0))&lt;=75,"OTD Poor | ",""))&amp;IF(INDEX(INPUT!$K$2:$K$1001,MATCH(B12,INPUT!$A$2:$A$1001,0))&gt;=20,"High Cost Delta | ","")&amp;IF(INDEX(INPUT!$C$2:$C$1001,MATCH(B12,INPUT!$A$2:$A$1001,0))&gt;=1000000,"$1M+ Spend | ","")&amp;IF(INDEX(INPUT!$H$2:$H$1001,MATCH(B12,INPUT!$A$2:$A$1001,0))&lt;=7,"Low Safety Stock |","")))-2)),"")</f>
        <v>CTB | Single Source | OTD Critical | $1M+ Spend | Low Safety Stock</v>
      </c>
    </row>
    <row r="13" spans="1:13">
      <c r="A13">
        <f t="shared" si="0"/>
        <v>12</v>
      </c>
      <c r="B13" t="str">
        <f>INDEX(SCORING!$A$2:$A$1001,MATCH(J13,SCORING!$H$2:$H$1001,0))</f>
        <v>P-1017</v>
      </c>
      <c r="C13" t="str">
        <f>INDEX(INPUT!$B$2:$B$1001,MATCH(B13,INPUT!$A$2:$A$1001,0))</f>
        <v>Carbon Fiber Nose Cone</v>
      </c>
      <c r="D13" s="5">
        <f>INDEX(SCORING!$F$2:$F$1001,MATCH(J13,SCORING!$H$2:$H$1001,0))</f>
        <v>79</v>
      </c>
      <c r="E13">
        <f>INDEX(SCORING!$B$2:$B$1001,MATCH(B13,SCORING!$A$2:$A$1001,0))</f>
        <v>5</v>
      </c>
      <c r="F13">
        <f>INDEX(SCORING!$C$2:$C$1001,MATCH(B13,SCORING!$A$2:$A$1001,0))</f>
        <v>4</v>
      </c>
      <c r="G13">
        <f>INDEX(SCORING!$D$2:$D$1001,MATCH(B13,SCORING!$A$2:$A$1001,0))</f>
        <v>3.5</v>
      </c>
      <c r="H13">
        <f>INDEX(SCORING!$E$2:$E$1001,MATCH(B13,SCORING!$A$2:$A$1001,0))</f>
        <v>4</v>
      </c>
      <c r="I13" t="str">
        <f>INDEX(SCORING!$G$2:$G$1001,MATCH(B13,SCORING!$A$2:$A$1001,0))</f>
        <v>ESCALATE — Supplier Crisis + Production Risk</v>
      </c>
      <c r="J13">
        <f>LARGE(SCORING!$H$2:$H$1001,A13)</f>
        <v>79.018000000000001</v>
      </c>
      <c r="K13" s="7" t="str">
        <f>IF(INDEX(INPUT!$O$2:$O$1001,MATCH(B13,INPUT!$A$2:$A$1001,0))="L","⚠️ Verify Data Before Action","")</f>
        <v/>
      </c>
      <c r="L13" t="str">
        <f>IF(INDEX(INPUT!$K$2:$K$1001,MATCH(B13,INPUT!$A$2:$A$1001,0))="","⚠️ No Should-Cost Data","")</f>
        <v/>
      </c>
      <c r="M13" t="str">
        <f>IFERROR(TRIM(LEFT(TRIM(IF(INDEX(INPUT!$F$2:$F$1001,MATCH(B13,INPUT!$A$2:$A$1001,0))="Y","CTB | ","")&amp;IF(INDEX(INPUT!$E$2:$E$1001,MATCH(B13,INPUT!$A$2:$A$1001,0))="Y","Single Source | ","")&amp;IF(INDEX(INPUT!$L$2:$L$1001,MATCH(B13,INPUT!$A$2:$A$1001,0))&lt;=65,"OTD Critical | ",IF(INDEX(INPUT!$L$2:$L$1001,MATCH(B13,INPUT!$A$2:$A$1001,0))&lt;=75,"OTD Poor | ",""))&amp;IF(INDEX(INPUT!$K$2:$K$1001,MATCH(B13,INPUT!$A$2:$A$1001,0))&gt;=20,"High Cost Delta | ","")&amp;IF(INDEX(INPUT!$C$2:$C$1001,MATCH(B13,INPUT!$A$2:$A$1001,0))&gt;=1000000,"$1M+ Spend | ","")&amp;IF(INDEX(INPUT!$H$2:$H$1001,MATCH(B13,INPUT!$A$2:$A$1001,0))&lt;=7,"Low Safety Stock | ","")),LEN(TRIM(IF(INDEX(INPUT!$F$2:$F$1001,MATCH(B13,INPUT!$A$2:$A$1001,0))="Y","CTB | ","")&amp;IF(INDEX(INPUT!$E$2:$E$1001,MATCH(B13,INPUT!$A$2:$A$1001,0))="Y","Single Source | ","")&amp;IF(INDEX(INPUT!$L$2:$L$1001,MATCH(B13,INPUT!$A$2:$A$1001,0))&lt;=65,"OTD Critical | ",IF(INDEX(INPUT!$L$2:$L$1001,MATCH(B13,INPUT!$A$2:$A$1001,0))&lt;=75,"OTD Poor | ",""))&amp;IF(INDEX(INPUT!$K$2:$K$1001,MATCH(B13,INPUT!$A$2:$A$1001,0))&gt;=20,"High Cost Delta | ","")&amp;IF(INDEX(INPUT!$C$2:$C$1001,MATCH(B13,INPUT!$A$2:$A$1001,0))&gt;=1000000,"$1M+ Spend | ","")&amp;IF(INDEX(INPUT!$H$2:$H$1001,MATCH(B13,INPUT!$A$2:$A$1001,0))&lt;=7,"Low Safety Stock |","")))-2)),"")</f>
        <v>CTB | Single Source | OTD Poor | $1M+ Spend | Low Safety Stock</v>
      </c>
    </row>
    <row r="14" spans="1:13">
      <c r="A14">
        <f t="shared" si="0"/>
        <v>13</v>
      </c>
      <c r="B14" t="str">
        <f>INDEX(SCORING!$A$2:$A$1001,MATCH(J14,SCORING!$H$2:$H$1001,0))</f>
        <v>P-1003</v>
      </c>
      <c r="C14" t="str">
        <f>INDEX(INPUT!$B$2:$B$1001,MATCH(B14,INPUT!$A$2:$A$1001,0))</f>
        <v>Carbon Fiber Panel - Aft</v>
      </c>
      <c r="D14" s="5">
        <f>INDEX(SCORING!$F$2:$F$1001,MATCH(J14,SCORING!$H$2:$H$1001,0))</f>
        <v>75</v>
      </c>
      <c r="E14">
        <f>INDEX(SCORING!$B$2:$B$1001,MATCH(B14,SCORING!$A$2:$A$1001,0))</f>
        <v>5</v>
      </c>
      <c r="F14">
        <f>INDEX(SCORING!$C$2:$C$1001,MATCH(B14,SCORING!$A$2:$A$1001,0))</f>
        <v>4</v>
      </c>
      <c r="G14">
        <f>INDEX(SCORING!$D$2:$D$1001,MATCH(B14,SCORING!$A$2:$A$1001,0))</f>
        <v>3</v>
      </c>
      <c r="H14">
        <f>INDEX(SCORING!$E$2:$E$1001,MATCH(B14,SCORING!$A$2:$A$1001,0))</f>
        <v>4</v>
      </c>
      <c r="I14" t="str">
        <f>INDEX(SCORING!$G$2:$G$1001,MATCH(B14,SCORING!$A$2:$A$1001,0))</f>
        <v>ESCALATE — Supplier Crisis + Production Risk</v>
      </c>
      <c r="J14">
        <f>LARGE(SCORING!$H$2:$H$1001,A14)</f>
        <v>75.004000000000005</v>
      </c>
      <c r="K14" s="7" t="str">
        <f>IF(INDEX(INPUT!$O$2:$O$1001,MATCH(B14,INPUT!$A$2:$A$1001,0))="L","⚠️ Verify Data Before Action","")</f>
        <v/>
      </c>
      <c r="L14" t="str">
        <f>IF(INDEX(INPUT!$K$2:$K$1001,MATCH(B14,INPUT!$A$2:$A$1001,0))="","⚠️ No Should-Cost Data","")</f>
        <v/>
      </c>
      <c r="M14" t="str">
        <f>IFERROR(TRIM(LEFT(TRIM(IF(INDEX(INPUT!$F$2:$F$1001,MATCH(B14,INPUT!$A$2:$A$1001,0))="Y","CTB | ","")&amp;IF(INDEX(INPUT!$E$2:$E$1001,MATCH(B14,INPUT!$A$2:$A$1001,0))="Y","Single Source | ","")&amp;IF(INDEX(INPUT!$L$2:$L$1001,MATCH(B14,INPUT!$A$2:$A$1001,0))&lt;=65,"OTD Critical | ",IF(INDEX(INPUT!$L$2:$L$1001,MATCH(B14,INPUT!$A$2:$A$1001,0))&lt;=75,"OTD Poor | ",""))&amp;IF(INDEX(INPUT!$K$2:$K$1001,MATCH(B14,INPUT!$A$2:$A$1001,0))&gt;=20,"High Cost Delta | ","")&amp;IF(INDEX(INPUT!$C$2:$C$1001,MATCH(B14,INPUT!$A$2:$A$1001,0))&gt;=1000000,"$1M+ Spend | ","")&amp;IF(INDEX(INPUT!$H$2:$H$1001,MATCH(B14,INPUT!$A$2:$A$1001,0))&lt;=7,"Low Safety Stock | ","")),LEN(TRIM(IF(INDEX(INPUT!$F$2:$F$1001,MATCH(B14,INPUT!$A$2:$A$1001,0))="Y","CTB | ","")&amp;IF(INDEX(INPUT!$E$2:$E$1001,MATCH(B14,INPUT!$A$2:$A$1001,0))="Y","Single Source | ","")&amp;IF(INDEX(INPUT!$L$2:$L$1001,MATCH(B14,INPUT!$A$2:$A$1001,0))&lt;=65,"OTD Critical | ",IF(INDEX(INPUT!$L$2:$L$1001,MATCH(B14,INPUT!$A$2:$A$1001,0))&lt;=75,"OTD Poor | ",""))&amp;IF(INDEX(INPUT!$K$2:$K$1001,MATCH(B14,INPUT!$A$2:$A$1001,0))&gt;=20,"High Cost Delta | ","")&amp;IF(INDEX(INPUT!$C$2:$C$1001,MATCH(B14,INPUT!$A$2:$A$1001,0))&gt;=1000000,"$1M+ Spend | ","")&amp;IF(INDEX(INPUT!$H$2:$H$1001,MATCH(B14,INPUT!$A$2:$A$1001,0))&lt;=7,"Low Safety Stock |","")))-2)),"")</f>
        <v>CTB | Single Source | OTD Poor | High Cost Delta | Low Safety Stock</v>
      </c>
    </row>
    <row r="15" spans="1:13">
      <c r="A15">
        <f t="shared" si="0"/>
        <v>14</v>
      </c>
      <c r="B15" t="str">
        <f>INDEX(SCORING!$A$2:$A$1001,MATCH(J15,SCORING!$H$2:$H$1001,0))</f>
        <v>P-1048</v>
      </c>
      <c r="C15" t="str">
        <f>INDEX(INPUT!$B$2:$B$1001,MATCH(B15,INPUT!$A$2:$A$1001,0))</f>
        <v>Carbon Fiber Interstage</v>
      </c>
      <c r="D15" s="5">
        <f>INDEX(SCORING!$F$2:$F$1001,MATCH(J15,SCORING!$H$2:$H$1001,0))</f>
        <v>69</v>
      </c>
      <c r="E15">
        <f>INDEX(SCORING!$B$2:$B$1001,MATCH(B15,SCORING!$A$2:$A$1001,0))</f>
        <v>3</v>
      </c>
      <c r="F15">
        <f>INDEX(SCORING!$C$2:$C$1001,MATCH(B15,SCORING!$A$2:$A$1001,0))</f>
        <v>4</v>
      </c>
      <c r="G15">
        <f>INDEX(SCORING!$D$2:$D$1001,MATCH(B15,SCORING!$A$2:$A$1001,0))</f>
        <v>3</v>
      </c>
      <c r="H15">
        <f>INDEX(SCORING!$E$2:$E$1001,MATCH(B15,SCORING!$A$2:$A$1001,0))</f>
        <v>4</v>
      </c>
      <c r="I15" t="str">
        <f>INDEX(SCORING!$G$2:$G$1001,MATCH(B15,SCORING!$A$2:$A$1001,0))</f>
        <v>Strategic RFQ — Cost Down + Risk</v>
      </c>
      <c r="J15">
        <f>LARGE(SCORING!$H$2:$H$1001,A15)</f>
        <v>69.049000000000007</v>
      </c>
      <c r="K15" s="7" t="str">
        <f>IF(INDEX(INPUT!$O$2:$O$1001,MATCH(B15,INPUT!$A$2:$A$1001,0))="L","⚠️ Verify Data Before Action","")</f>
        <v/>
      </c>
      <c r="L15" t="str">
        <f>IF(INDEX(INPUT!$K$2:$K$1001,MATCH(B15,INPUT!$A$2:$A$1001,0))="","⚠️ No Should-Cost Data","")</f>
        <v/>
      </c>
      <c r="M15" t="str">
        <f>IFERROR(TRIM(LEFT(TRIM(IF(INDEX(INPUT!$F$2:$F$1001,MATCH(B15,INPUT!$A$2:$A$1001,0))="Y","CTB | ","")&amp;IF(INDEX(INPUT!$E$2:$E$1001,MATCH(B15,INPUT!$A$2:$A$1001,0))="Y","Single Source | ","")&amp;IF(INDEX(INPUT!$L$2:$L$1001,MATCH(B15,INPUT!$A$2:$A$1001,0))&lt;=65,"OTD Critical | ",IF(INDEX(INPUT!$L$2:$L$1001,MATCH(B15,INPUT!$A$2:$A$1001,0))&lt;=75,"OTD Poor | ",""))&amp;IF(INDEX(INPUT!$K$2:$K$1001,MATCH(B15,INPUT!$A$2:$A$1001,0))&gt;=20,"High Cost Delta | ","")&amp;IF(INDEX(INPUT!$C$2:$C$1001,MATCH(B15,INPUT!$A$2:$A$1001,0))&gt;=1000000,"$1M+ Spend | ","")&amp;IF(INDEX(INPUT!$H$2:$H$1001,MATCH(B15,INPUT!$A$2:$A$1001,0))&lt;=7,"Low Safety Stock | ","")),LEN(TRIM(IF(INDEX(INPUT!$F$2:$F$1001,MATCH(B15,INPUT!$A$2:$A$1001,0))="Y","CTB | ","")&amp;IF(INDEX(INPUT!$E$2:$E$1001,MATCH(B15,INPUT!$A$2:$A$1001,0))="Y","Single Source | ","")&amp;IF(INDEX(INPUT!$L$2:$L$1001,MATCH(B15,INPUT!$A$2:$A$1001,0))&lt;=65,"OTD Critical | ",IF(INDEX(INPUT!$L$2:$L$1001,MATCH(B15,INPUT!$A$2:$A$1001,0))&lt;=75,"OTD Poor | ",""))&amp;IF(INDEX(INPUT!$K$2:$K$1001,MATCH(B15,INPUT!$A$2:$A$1001,0))&gt;=20,"High Cost Delta | ","")&amp;IF(INDEX(INPUT!$C$2:$C$1001,MATCH(B15,INPUT!$A$2:$A$1001,0))&gt;=1000000,"$1M+ Spend | ","")&amp;IF(INDEX(INPUT!$H$2:$H$1001,MATCH(B15,INPUT!$A$2:$A$1001,0))&lt;=7,"Low Safety Stock |","")))-2)),"")</f>
        <v>Single Source | OTD Poor | High Cost Delta | Low Safety Stock</v>
      </c>
    </row>
    <row r="16" spans="1:13">
      <c r="A16">
        <f t="shared" si="0"/>
        <v>15</v>
      </c>
      <c r="B16" t="str">
        <f>INDEX(SCORING!$A$2:$A$1001,MATCH(J16,SCORING!$H$2:$H$1001,0))</f>
        <v>P-1020</v>
      </c>
      <c r="C16" t="str">
        <f>INDEX(INPUT!$B$2:$B$1001,MATCH(B16,INPUT!$A$2:$A$1001,0))</f>
        <v>Steel Pressure Vessel</v>
      </c>
      <c r="D16" s="5">
        <f>INDEX(SCORING!$F$2:$F$1001,MATCH(J16,SCORING!$H$2:$H$1001,0))</f>
        <v>69</v>
      </c>
      <c r="E16">
        <f>INDEX(SCORING!$B$2:$B$1001,MATCH(B16,SCORING!$A$2:$A$1001,0))</f>
        <v>3</v>
      </c>
      <c r="F16">
        <f>INDEX(SCORING!$C$2:$C$1001,MATCH(B16,SCORING!$A$2:$A$1001,0))</f>
        <v>4</v>
      </c>
      <c r="G16">
        <f>INDEX(SCORING!$D$2:$D$1001,MATCH(B16,SCORING!$A$2:$A$1001,0))</f>
        <v>3</v>
      </c>
      <c r="H16">
        <f>INDEX(SCORING!$E$2:$E$1001,MATCH(B16,SCORING!$A$2:$A$1001,0))</f>
        <v>4</v>
      </c>
      <c r="I16" t="str">
        <f>INDEX(SCORING!$G$2:$G$1001,MATCH(B16,SCORING!$A$2:$A$1001,0))</f>
        <v>Strategic RFQ — Cost Down + Risk</v>
      </c>
      <c r="J16">
        <f>LARGE(SCORING!$H$2:$H$1001,A16)</f>
        <v>69.021000000000001</v>
      </c>
      <c r="K16" s="7" t="str">
        <f>IF(INDEX(INPUT!$O$2:$O$1001,MATCH(B16,INPUT!$A$2:$A$1001,0))="L","⚠️ Verify Data Before Action","")</f>
        <v/>
      </c>
      <c r="L16" t="str">
        <f>IF(INDEX(INPUT!$K$2:$K$1001,MATCH(B16,INPUT!$A$2:$A$1001,0))="","⚠️ No Should-Cost Data","")</f>
        <v/>
      </c>
      <c r="M16" t="str">
        <f>IFERROR(TRIM(LEFT(TRIM(IF(INDEX(INPUT!$F$2:$F$1001,MATCH(B16,INPUT!$A$2:$A$1001,0))="Y","CTB | ","")&amp;IF(INDEX(INPUT!$E$2:$E$1001,MATCH(B16,INPUT!$A$2:$A$1001,0))="Y","Single Source | ","")&amp;IF(INDEX(INPUT!$L$2:$L$1001,MATCH(B16,INPUT!$A$2:$A$1001,0))&lt;=65,"OTD Critical | ",IF(INDEX(INPUT!$L$2:$L$1001,MATCH(B16,INPUT!$A$2:$A$1001,0))&lt;=75,"OTD Poor | ",""))&amp;IF(INDEX(INPUT!$K$2:$K$1001,MATCH(B16,INPUT!$A$2:$A$1001,0))&gt;=20,"High Cost Delta | ","")&amp;IF(INDEX(INPUT!$C$2:$C$1001,MATCH(B16,INPUT!$A$2:$A$1001,0))&gt;=1000000,"$1M+ Spend | ","")&amp;IF(INDEX(INPUT!$H$2:$H$1001,MATCH(B16,INPUT!$A$2:$A$1001,0))&lt;=7,"Low Safety Stock | ","")),LEN(TRIM(IF(INDEX(INPUT!$F$2:$F$1001,MATCH(B16,INPUT!$A$2:$A$1001,0))="Y","CTB | ","")&amp;IF(INDEX(INPUT!$E$2:$E$1001,MATCH(B16,INPUT!$A$2:$A$1001,0))="Y","Single Source | ","")&amp;IF(INDEX(INPUT!$L$2:$L$1001,MATCH(B16,INPUT!$A$2:$A$1001,0))&lt;=65,"OTD Critical | ",IF(INDEX(INPUT!$L$2:$L$1001,MATCH(B16,INPUT!$A$2:$A$1001,0))&lt;=75,"OTD Poor | ",""))&amp;IF(INDEX(INPUT!$K$2:$K$1001,MATCH(B16,INPUT!$A$2:$A$1001,0))&gt;=20,"High Cost Delta | ","")&amp;IF(INDEX(INPUT!$C$2:$C$1001,MATCH(B16,INPUT!$A$2:$A$1001,0))&gt;=1000000,"$1M+ Spend | ","")&amp;IF(INDEX(INPUT!$H$2:$H$1001,MATCH(B16,INPUT!$A$2:$A$1001,0))&lt;=7,"Low Safety Stock |","")))-2)),"")</f>
        <v>Single Source | OTD Poor | Low Safety Stock</v>
      </c>
    </row>
    <row r="17" spans="1:13">
      <c r="A17">
        <f t="shared" si="0"/>
        <v>16</v>
      </c>
      <c r="B17" t="str">
        <f>INDEX(SCORING!$A$2:$A$1001,MATCH(J17,SCORING!$H$2:$H$1001,0))</f>
        <v>P-1008</v>
      </c>
      <c r="C17" t="str">
        <f>INDEX(INPUT!$B$2:$B$1001,MATCH(B17,INPUT!$A$2:$A$1001,0))</f>
        <v>Composite Duct Assembly</v>
      </c>
      <c r="D17" s="5">
        <f>INDEX(SCORING!$F$2:$F$1001,MATCH(J17,SCORING!$H$2:$H$1001,0))</f>
        <v>69</v>
      </c>
      <c r="E17">
        <f>INDEX(SCORING!$B$2:$B$1001,MATCH(B17,SCORING!$A$2:$A$1001,0))</f>
        <v>3</v>
      </c>
      <c r="F17">
        <f>INDEX(SCORING!$C$2:$C$1001,MATCH(B17,SCORING!$A$2:$A$1001,0))</f>
        <v>4</v>
      </c>
      <c r="G17">
        <f>INDEX(SCORING!$D$2:$D$1001,MATCH(B17,SCORING!$A$2:$A$1001,0))</f>
        <v>3</v>
      </c>
      <c r="H17">
        <f>INDEX(SCORING!$E$2:$E$1001,MATCH(B17,SCORING!$A$2:$A$1001,0))</f>
        <v>4</v>
      </c>
      <c r="I17" t="str">
        <f>INDEX(SCORING!$G$2:$G$1001,MATCH(B17,SCORING!$A$2:$A$1001,0))</f>
        <v>Strategic RFQ — Cost Down + Risk</v>
      </c>
      <c r="J17">
        <f>LARGE(SCORING!$H$2:$H$1001,A17)</f>
        <v>69.009</v>
      </c>
      <c r="K17" s="7" t="str">
        <f>IF(INDEX(INPUT!$O$2:$O$1001,MATCH(B17,INPUT!$A$2:$A$1001,0))="L","⚠️ Verify Data Before Action","")</f>
        <v/>
      </c>
      <c r="L17" t="str">
        <f>IF(INDEX(INPUT!$K$2:$K$1001,MATCH(B17,INPUT!$A$2:$A$1001,0))="","⚠️ No Should-Cost Data","")</f>
        <v/>
      </c>
      <c r="M17" t="str">
        <f>IFERROR(TRIM(LEFT(TRIM(IF(INDEX(INPUT!$F$2:$F$1001,MATCH(B17,INPUT!$A$2:$A$1001,0))="Y","CTB | ","")&amp;IF(INDEX(INPUT!$E$2:$E$1001,MATCH(B17,INPUT!$A$2:$A$1001,0))="Y","Single Source | ","")&amp;IF(INDEX(INPUT!$L$2:$L$1001,MATCH(B17,INPUT!$A$2:$A$1001,0))&lt;=65,"OTD Critical | ",IF(INDEX(INPUT!$L$2:$L$1001,MATCH(B17,INPUT!$A$2:$A$1001,0))&lt;=75,"OTD Poor | ",""))&amp;IF(INDEX(INPUT!$K$2:$K$1001,MATCH(B17,INPUT!$A$2:$A$1001,0))&gt;=20,"High Cost Delta | ","")&amp;IF(INDEX(INPUT!$C$2:$C$1001,MATCH(B17,INPUT!$A$2:$A$1001,0))&gt;=1000000,"$1M+ Spend | ","")&amp;IF(INDEX(INPUT!$H$2:$H$1001,MATCH(B17,INPUT!$A$2:$A$1001,0))&lt;=7,"Low Safety Stock | ","")),LEN(TRIM(IF(INDEX(INPUT!$F$2:$F$1001,MATCH(B17,INPUT!$A$2:$A$1001,0))="Y","CTB | ","")&amp;IF(INDEX(INPUT!$E$2:$E$1001,MATCH(B17,INPUT!$A$2:$A$1001,0))="Y","Single Source | ","")&amp;IF(INDEX(INPUT!$L$2:$L$1001,MATCH(B17,INPUT!$A$2:$A$1001,0))&lt;=65,"OTD Critical | ",IF(INDEX(INPUT!$L$2:$L$1001,MATCH(B17,INPUT!$A$2:$A$1001,0))&lt;=75,"OTD Poor | ",""))&amp;IF(INDEX(INPUT!$K$2:$K$1001,MATCH(B17,INPUT!$A$2:$A$1001,0))&gt;=20,"High Cost Delta | ","")&amp;IF(INDEX(INPUT!$C$2:$C$1001,MATCH(B17,INPUT!$A$2:$A$1001,0))&gt;=1000000,"$1M+ Spend | ","")&amp;IF(INDEX(INPUT!$H$2:$H$1001,MATCH(B17,INPUT!$A$2:$A$1001,0))&lt;=7,"Low Safety Stock |","")))-2)),"")</f>
        <v>Single Source | OTD Poor | Low Safety Stock</v>
      </c>
    </row>
    <row r="18" spans="1:13">
      <c r="A18">
        <f t="shared" si="0"/>
        <v>17</v>
      </c>
      <c r="B18" t="str">
        <f>INDEX(SCORING!$A$2:$A$1001,MATCH(J18,SCORING!$H$2:$H$1001,0))</f>
        <v>P-1041</v>
      </c>
      <c r="C18" t="str">
        <f>INDEX(INPUT!$B$2:$B$1001,MATCH(B18,INPUT!$A$2:$A$1001,0))</f>
        <v>Carbon Fiber Payload Fairing</v>
      </c>
      <c r="D18" s="5">
        <f>INDEX(SCORING!$F$2:$F$1001,MATCH(J18,SCORING!$H$2:$H$1001,0))</f>
        <v>64</v>
      </c>
      <c r="E18">
        <f>INDEX(SCORING!$B$2:$B$1001,MATCH(B18,SCORING!$A$2:$A$1001,0))</f>
        <v>3</v>
      </c>
      <c r="F18">
        <f>INDEX(SCORING!$C$2:$C$1001,MATCH(B18,SCORING!$A$2:$A$1001,0))</f>
        <v>4</v>
      </c>
      <c r="G18">
        <f>INDEX(SCORING!$D$2:$D$1001,MATCH(B18,SCORING!$A$2:$A$1001,0))</f>
        <v>3</v>
      </c>
      <c r="H18">
        <f>INDEX(SCORING!$E$2:$E$1001,MATCH(B18,SCORING!$A$2:$A$1001,0))</f>
        <v>3</v>
      </c>
      <c r="I18" t="str">
        <f>INDEX(SCORING!$G$2:$G$1001,MATCH(B18,SCORING!$A$2:$A$1001,0))</f>
        <v>Strategic RFQ — Cost Down + Risk</v>
      </c>
      <c r="J18">
        <f>LARGE(SCORING!$H$2:$H$1001,A18)</f>
        <v>64.042000000000002</v>
      </c>
      <c r="K18" s="7" t="str">
        <f>IF(INDEX(INPUT!$O$2:$O$1001,MATCH(B18,INPUT!$A$2:$A$1001,0))="L","⚠️ Verify Data Before Action","")</f>
        <v/>
      </c>
      <c r="L18" t="str">
        <f>IF(INDEX(INPUT!$K$2:$K$1001,MATCH(B18,INPUT!$A$2:$A$1001,0))="","⚠️ No Should-Cost Data","")</f>
        <v/>
      </c>
      <c r="M18" t="str">
        <f>IFERROR(TRIM(LEFT(TRIM(IF(INDEX(INPUT!$F$2:$F$1001,MATCH(B18,INPUT!$A$2:$A$1001,0))="Y","CTB | ","")&amp;IF(INDEX(INPUT!$E$2:$E$1001,MATCH(B18,INPUT!$A$2:$A$1001,0))="Y","Single Source | ","")&amp;IF(INDEX(INPUT!$L$2:$L$1001,MATCH(B18,INPUT!$A$2:$A$1001,0))&lt;=65,"OTD Critical | ",IF(INDEX(INPUT!$L$2:$L$1001,MATCH(B18,INPUT!$A$2:$A$1001,0))&lt;=75,"OTD Poor | ",""))&amp;IF(INDEX(INPUT!$K$2:$K$1001,MATCH(B18,INPUT!$A$2:$A$1001,0))&gt;=20,"High Cost Delta | ","")&amp;IF(INDEX(INPUT!$C$2:$C$1001,MATCH(B18,INPUT!$A$2:$A$1001,0))&gt;=1000000,"$1M+ Spend | ","")&amp;IF(INDEX(INPUT!$H$2:$H$1001,MATCH(B18,INPUT!$A$2:$A$1001,0))&lt;=7,"Low Safety Stock | ","")),LEN(TRIM(IF(INDEX(INPUT!$F$2:$F$1001,MATCH(B18,INPUT!$A$2:$A$1001,0))="Y","CTB | ","")&amp;IF(INDEX(INPUT!$E$2:$E$1001,MATCH(B18,INPUT!$A$2:$A$1001,0))="Y","Single Source | ","")&amp;IF(INDEX(INPUT!$L$2:$L$1001,MATCH(B18,INPUT!$A$2:$A$1001,0))&lt;=65,"OTD Critical | ",IF(INDEX(INPUT!$L$2:$L$1001,MATCH(B18,INPUT!$A$2:$A$1001,0))&lt;=75,"OTD Poor | ",""))&amp;IF(INDEX(INPUT!$K$2:$K$1001,MATCH(B18,INPUT!$A$2:$A$1001,0))&gt;=20,"High Cost Delta | ","")&amp;IF(INDEX(INPUT!$C$2:$C$1001,MATCH(B18,INPUT!$A$2:$A$1001,0))&gt;=1000000,"$1M+ Spend | ","")&amp;IF(INDEX(INPUT!$H$2:$H$1001,MATCH(B18,INPUT!$A$2:$A$1001,0))&lt;=7,"Low Safety Stock |","")))-2)),"")</f>
        <v>Single Source | OTD Poor | Low Safety Stock</v>
      </c>
    </row>
    <row r="19" spans="1:13">
      <c r="A19">
        <f t="shared" si="0"/>
        <v>18</v>
      </c>
      <c r="B19" t="str">
        <f>INDEX(SCORING!$A$2:$A$1001,MATCH(J19,SCORING!$H$2:$H$1001,0))</f>
        <v>P-1028</v>
      </c>
      <c r="C19" t="str">
        <f>INDEX(INPUT!$B$2:$B$1001,MATCH(B19,INPUT!$A$2:$A$1001,0))</f>
        <v>Steel Hydraulic Manifold</v>
      </c>
      <c r="D19" s="5">
        <f>INDEX(SCORING!$F$2:$F$1001,MATCH(J19,SCORING!$H$2:$H$1001,0))</f>
        <v>64</v>
      </c>
      <c r="E19">
        <f>INDEX(SCORING!$B$2:$B$1001,MATCH(B19,SCORING!$A$2:$A$1001,0))</f>
        <v>5</v>
      </c>
      <c r="F19">
        <f>INDEX(SCORING!$C$2:$C$1001,MATCH(B19,SCORING!$A$2:$A$1001,0))</f>
        <v>1.25</v>
      </c>
      <c r="G19">
        <f>INDEX(SCORING!$D$2:$D$1001,MATCH(B19,SCORING!$A$2:$A$1001,0))</f>
        <v>3</v>
      </c>
      <c r="H19">
        <f>INDEX(SCORING!$E$2:$E$1001,MATCH(B19,SCORING!$A$2:$A$1001,0))</f>
        <v>4</v>
      </c>
      <c r="I19" t="str">
        <f>INDEX(SCORING!$G$2:$G$1001,MATCH(B19,SCORING!$A$2:$A$1001,0))</f>
        <v>ESCALATE — Supplier Crisis + Production Risk</v>
      </c>
      <c r="J19">
        <f>LARGE(SCORING!$H$2:$H$1001,A19)</f>
        <v>64.028999999999996</v>
      </c>
      <c r="K19" s="7" t="str">
        <f>IF(INDEX(INPUT!$O$2:$O$1001,MATCH(B19,INPUT!$A$2:$A$1001,0))="L","⚠️ Verify Data Before Action","")</f>
        <v/>
      </c>
      <c r="L19" t="str">
        <f>IF(INDEX(INPUT!$K$2:$K$1001,MATCH(B19,INPUT!$A$2:$A$1001,0))="","⚠️ No Should-Cost Data","")</f>
        <v/>
      </c>
      <c r="M19" t="str">
        <f>IFERROR(TRIM(LEFT(TRIM(IF(INDEX(INPUT!$F$2:$F$1001,MATCH(B19,INPUT!$A$2:$A$1001,0))="Y","CTB | ","")&amp;IF(INDEX(INPUT!$E$2:$E$1001,MATCH(B19,INPUT!$A$2:$A$1001,0))="Y","Single Source | ","")&amp;IF(INDEX(INPUT!$L$2:$L$1001,MATCH(B19,INPUT!$A$2:$A$1001,0))&lt;=65,"OTD Critical | ",IF(INDEX(INPUT!$L$2:$L$1001,MATCH(B19,INPUT!$A$2:$A$1001,0))&lt;=75,"OTD Poor | ",""))&amp;IF(INDEX(INPUT!$K$2:$K$1001,MATCH(B19,INPUT!$A$2:$A$1001,0))&gt;=20,"High Cost Delta | ","")&amp;IF(INDEX(INPUT!$C$2:$C$1001,MATCH(B19,INPUT!$A$2:$A$1001,0))&gt;=1000000,"$1M+ Spend | ","")&amp;IF(INDEX(INPUT!$H$2:$H$1001,MATCH(B19,INPUT!$A$2:$A$1001,0))&lt;=7,"Low Safety Stock | ","")),LEN(TRIM(IF(INDEX(INPUT!$F$2:$F$1001,MATCH(B19,INPUT!$A$2:$A$1001,0))="Y","CTB | ","")&amp;IF(INDEX(INPUT!$E$2:$E$1001,MATCH(B19,INPUT!$A$2:$A$1001,0))="Y","Single Source | ","")&amp;IF(INDEX(INPUT!$L$2:$L$1001,MATCH(B19,INPUT!$A$2:$A$1001,0))&lt;=65,"OTD Critical | ",IF(INDEX(INPUT!$L$2:$L$1001,MATCH(B19,INPUT!$A$2:$A$1001,0))&lt;=75,"OTD Poor | ",""))&amp;IF(INDEX(INPUT!$K$2:$K$1001,MATCH(B19,INPUT!$A$2:$A$1001,0))&gt;=20,"High Cost Delta | ","")&amp;IF(INDEX(INPUT!$C$2:$C$1001,MATCH(B19,INPUT!$A$2:$A$1001,0))&gt;=1000000,"$1M+ Spend | ","")&amp;IF(INDEX(INPUT!$H$2:$H$1001,MATCH(B19,INPUT!$A$2:$A$1001,0))&lt;=7,"Low Safety Stock |","")))-2)),"")</f>
        <v>CTB | OTD Poor | High Cost Delta | Low Safety Stock</v>
      </c>
    </row>
    <row r="20" spans="1:13">
      <c r="A20">
        <f t="shared" si="0"/>
        <v>19</v>
      </c>
      <c r="B20" t="str">
        <f>INDEX(SCORING!$A$2:$A$1001,MATCH(J20,SCORING!$H$2:$H$1001,0))</f>
        <v>P-1022</v>
      </c>
      <c r="C20" t="str">
        <f>INDEX(INPUT!$B$2:$B$1001,MATCH(B20,INPUT!$A$2:$A$1001,0))</f>
        <v>Composite Fairing Panel</v>
      </c>
      <c r="D20" s="5">
        <f>INDEX(SCORING!$F$2:$F$1001,MATCH(J20,SCORING!$H$2:$H$1001,0))</f>
        <v>64</v>
      </c>
      <c r="E20">
        <f>INDEX(SCORING!$B$2:$B$1001,MATCH(B20,SCORING!$A$2:$A$1001,0))</f>
        <v>3</v>
      </c>
      <c r="F20">
        <f>INDEX(SCORING!$C$2:$C$1001,MATCH(B20,SCORING!$A$2:$A$1001,0))</f>
        <v>4</v>
      </c>
      <c r="G20">
        <f>INDEX(SCORING!$D$2:$D$1001,MATCH(B20,SCORING!$A$2:$A$1001,0))</f>
        <v>3</v>
      </c>
      <c r="H20">
        <f>INDEX(SCORING!$E$2:$E$1001,MATCH(B20,SCORING!$A$2:$A$1001,0))</f>
        <v>3</v>
      </c>
      <c r="I20" t="str">
        <f>INDEX(SCORING!$G$2:$G$1001,MATCH(B20,SCORING!$A$2:$A$1001,0))</f>
        <v>Strategic RFQ — Cost Down + Risk</v>
      </c>
      <c r="J20">
        <f>LARGE(SCORING!$H$2:$H$1001,A20)</f>
        <v>64.022999999999996</v>
      </c>
      <c r="K20" s="7" t="str">
        <f>IF(INDEX(INPUT!$O$2:$O$1001,MATCH(B20,INPUT!$A$2:$A$1001,0))="L","⚠️ Verify Data Before Action","")</f>
        <v/>
      </c>
      <c r="L20" t="str">
        <f>IF(INDEX(INPUT!$K$2:$K$1001,MATCH(B20,INPUT!$A$2:$A$1001,0))="","⚠️ No Should-Cost Data","")</f>
        <v/>
      </c>
      <c r="M20" t="str">
        <f>IFERROR(TRIM(LEFT(TRIM(IF(INDEX(INPUT!$F$2:$F$1001,MATCH(B20,INPUT!$A$2:$A$1001,0))="Y","CTB | ","")&amp;IF(INDEX(INPUT!$E$2:$E$1001,MATCH(B20,INPUT!$A$2:$A$1001,0))="Y","Single Source | ","")&amp;IF(INDEX(INPUT!$L$2:$L$1001,MATCH(B20,INPUT!$A$2:$A$1001,0))&lt;=65,"OTD Critical | ",IF(INDEX(INPUT!$L$2:$L$1001,MATCH(B20,INPUT!$A$2:$A$1001,0))&lt;=75,"OTD Poor | ",""))&amp;IF(INDEX(INPUT!$K$2:$K$1001,MATCH(B20,INPUT!$A$2:$A$1001,0))&gt;=20,"High Cost Delta | ","")&amp;IF(INDEX(INPUT!$C$2:$C$1001,MATCH(B20,INPUT!$A$2:$A$1001,0))&gt;=1000000,"$1M+ Spend | ","")&amp;IF(INDEX(INPUT!$H$2:$H$1001,MATCH(B20,INPUT!$A$2:$A$1001,0))&lt;=7,"Low Safety Stock | ","")),LEN(TRIM(IF(INDEX(INPUT!$F$2:$F$1001,MATCH(B20,INPUT!$A$2:$A$1001,0))="Y","CTB | ","")&amp;IF(INDEX(INPUT!$E$2:$E$1001,MATCH(B20,INPUT!$A$2:$A$1001,0))="Y","Single Source | ","")&amp;IF(INDEX(INPUT!$L$2:$L$1001,MATCH(B20,INPUT!$A$2:$A$1001,0))&lt;=65,"OTD Critical | ",IF(INDEX(INPUT!$L$2:$L$1001,MATCH(B20,INPUT!$A$2:$A$1001,0))&lt;=75,"OTD Poor | ",""))&amp;IF(INDEX(INPUT!$K$2:$K$1001,MATCH(B20,INPUT!$A$2:$A$1001,0))&gt;=20,"High Cost Delta | ","")&amp;IF(INDEX(INPUT!$C$2:$C$1001,MATCH(B20,INPUT!$A$2:$A$1001,0))&gt;=1000000,"$1M+ Spend | ","")&amp;IF(INDEX(INPUT!$H$2:$H$1001,MATCH(B20,INPUT!$A$2:$A$1001,0))&lt;=7,"Low Safety Stock |","")))-2)),"")</f>
        <v>Single Source | OTD Poor | High Cost Delta | Low Safety Stock</v>
      </c>
    </row>
    <row r="21" spans="1:13">
      <c r="A21">
        <f t="shared" si="0"/>
        <v>20</v>
      </c>
      <c r="B21" t="str">
        <f>INDEX(SCORING!$A$2:$A$1001,MATCH(J21,SCORING!$H$2:$H$1001,0))</f>
        <v>P-1010</v>
      </c>
      <c r="C21" t="str">
        <f>INDEX(INPUT!$B$2:$B$1001,MATCH(B21,INPUT!$A$2:$A$1001,0))</f>
        <v>Steel Bulkhead Weld</v>
      </c>
      <c r="D21" s="5">
        <f>INDEX(SCORING!$F$2:$F$1001,MATCH(J21,SCORING!$H$2:$H$1001,0))</f>
        <v>64</v>
      </c>
      <c r="E21">
        <f>INDEX(SCORING!$B$2:$B$1001,MATCH(B21,SCORING!$A$2:$A$1001,0))</f>
        <v>5</v>
      </c>
      <c r="F21">
        <f>INDEX(SCORING!$C$2:$C$1001,MATCH(B21,SCORING!$A$2:$A$1001,0))</f>
        <v>1.25</v>
      </c>
      <c r="G21">
        <f>INDEX(SCORING!$D$2:$D$1001,MATCH(B21,SCORING!$A$2:$A$1001,0))</f>
        <v>3</v>
      </c>
      <c r="H21">
        <f>INDEX(SCORING!$E$2:$E$1001,MATCH(B21,SCORING!$A$2:$A$1001,0))</f>
        <v>4</v>
      </c>
      <c r="I21" t="str">
        <f>INDEX(SCORING!$G$2:$G$1001,MATCH(B21,SCORING!$A$2:$A$1001,0))</f>
        <v>ESCALATE — Supplier Crisis + Production Risk</v>
      </c>
      <c r="J21">
        <f>LARGE(SCORING!$H$2:$H$1001,A21)</f>
        <v>64.010999999999996</v>
      </c>
      <c r="K21" s="7" t="str">
        <f>IF(INDEX(INPUT!$O$2:$O$1001,MATCH(B21,INPUT!$A$2:$A$1001,0))="L","⚠️ Verify Data Before Action","")</f>
        <v/>
      </c>
      <c r="L21" t="str">
        <f>IF(INDEX(INPUT!$K$2:$K$1001,MATCH(B21,INPUT!$A$2:$A$1001,0))="","⚠️ No Should-Cost Data","")</f>
        <v/>
      </c>
      <c r="M21" t="str">
        <f>IFERROR(TRIM(LEFT(TRIM(IF(INDEX(INPUT!$F$2:$F$1001,MATCH(B21,INPUT!$A$2:$A$1001,0))="Y","CTB | ","")&amp;IF(INDEX(INPUT!$E$2:$E$1001,MATCH(B21,INPUT!$A$2:$A$1001,0))="Y","Single Source | ","")&amp;IF(INDEX(INPUT!$L$2:$L$1001,MATCH(B21,INPUT!$A$2:$A$1001,0))&lt;=65,"OTD Critical | ",IF(INDEX(INPUT!$L$2:$L$1001,MATCH(B21,INPUT!$A$2:$A$1001,0))&lt;=75,"OTD Poor | ",""))&amp;IF(INDEX(INPUT!$K$2:$K$1001,MATCH(B21,INPUT!$A$2:$A$1001,0))&gt;=20,"High Cost Delta | ","")&amp;IF(INDEX(INPUT!$C$2:$C$1001,MATCH(B21,INPUT!$A$2:$A$1001,0))&gt;=1000000,"$1M+ Spend | ","")&amp;IF(INDEX(INPUT!$H$2:$H$1001,MATCH(B21,INPUT!$A$2:$A$1001,0))&lt;=7,"Low Safety Stock | ","")),LEN(TRIM(IF(INDEX(INPUT!$F$2:$F$1001,MATCH(B21,INPUT!$A$2:$A$1001,0))="Y","CTB | ","")&amp;IF(INDEX(INPUT!$E$2:$E$1001,MATCH(B21,INPUT!$A$2:$A$1001,0))="Y","Single Source | ","")&amp;IF(INDEX(INPUT!$L$2:$L$1001,MATCH(B21,INPUT!$A$2:$A$1001,0))&lt;=65,"OTD Critical | ",IF(INDEX(INPUT!$L$2:$L$1001,MATCH(B21,INPUT!$A$2:$A$1001,0))&lt;=75,"OTD Poor | ",""))&amp;IF(INDEX(INPUT!$K$2:$K$1001,MATCH(B21,INPUT!$A$2:$A$1001,0))&gt;=20,"High Cost Delta | ","")&amp;IF(INDEX(INPUT!$C$2:$C$1001,MATCH(B21,INPUT!$A$2:$A$1001,0))&gt;=1000000,"$1M+ Spend | ","")&amp;IF(INDEX(INPUT!$H$2:$H$1001,MATCH(B21,INPUT!$A$2:$A$1001,0))&lt;=7,"Low Safety Stock |","")))-2)),"")</f>
        <v>CTB | OTD Poor | Low Safety Stock</v>
      </c>
    </row>
    <row r="22" spans="1:13">
      <c r="A22">
        <f t="shared" si="0"/>
        <v>21</v>
      </c>
      <c r="B22" t="str">
        <f>INDEX(SCORING!$A$2:$A$1001,MATCH(J22,SCORING!$H$2:$H$1001,0))</f>
        <v>P-1029</v>
      </c>
      <c r="C22" t="str">
        <f>INDEX(INPUT!$B$2:$B$1001,MATCH(B22,INPUT!$A$2:$A$1001,0))</f>
        <v>Carbon Fiber Strut</v>
      </c>
      <c r="D22" s="5">
        <f>INDEX(SCORING!$F$2:$F$1001,MATCH(J22,SCORING!$H$2:$H$1001,0))</f>
        <v>60</v>
      </c>
      <c r="E22">
        <f>INDEX(SCORING!$B$2:$B$1001,MATCH(B22,SCORING!$A$2:$A$1001,0))</f>
        <v>3</v>
      </c>
      <c r="F22">
        <f>INDEX(SCORING!$C$2:$C$1001,MATCH(B22,SCORING!$A$2:$A$1001,0))</f>
        <v>4</v>
      </c>
      <c r="G22">
        <f>INDEX(SCORING!$D$2:$D$1001,MATCH(B22,SCORING!$A$2:$A$1001,0))</f>
        <v>2.5</v>
      </c>
      <c r="H22">
        <f>INDEX(SCORING!$E$2:$E$1001,MATCH(B22,SCORING!$A$2:$A$1001,0))</f>
        <v>3</v>
      </c>
      <c r="I22" t="str">
        <f>INDEX(SCORING!$G$2:$G$1001,MATCH(B22,SCORING!$A$2:$A$1001,0))</f>
        <v>Supply Risk Mitigation</v>
      </c>
      <c r="J22">
        <f>LARGE(SCORING!$H$2:$H$1001,A22)</f>
        <v>60.03</v>
      </c>
      <c r="K22" s="7" t="str">
        <f>IF(INDEX(INPUT!$O$2:$O$1001,MATCH(B22,INPUT!$A$2:$A$1001,0))="L","⚠️ Verify Data Before Action","")</f>
        <v/>
      </c>
      <c r="L22" t="str">
        <f>IF(INDEX(INPUT!$K$2:$K$1001,MATCH(B22,INPUT!$A$2:$A$1001,0))="","⚠️ No Should-Cost Data","")</f>
        <v/>
      </c>
      <c r="M22" t="str">
        <f>IFERROR(TRIM(LEFT(TRIM(IF(INDEX(INPUT!$F$2:$F$1001,MATCH(B22,INPUT!$A$2:$A$1001,0))="Y","CTB | ","")&amp;IF(INDEX(INPUT!$E$2:$E$1001,MATCH(B22,INPUT!$A$2:$A$1001,0))="Y","Single Source | ","")&amp;IF(INDEX(INPUT!$L$2:$L$1001,MATCH(B22,INPUT!$A$2:$A$1001,0))&lt;=65,"OTD Critical | ",IF(INDEX(INPUT!$L$2:$L$1001,MATCH(B22,INPUT!$A$2:$A$1001,0))&lt;=75,"OTD Poor | ",""))&amp;IF(INDEX(INPUT!$K$2:$K$1001,MATCH(B22,INPUT!$A$2:$A$1001,0))&gt;=20,"High Cost Delta | ","")&amp;IF(INDEX(INPUT!$C$2:$C$1001,MATCH(B22,INPUT!$A$2:$A$1001,0))&gt;=1000000,"$1M+ Spend | ","")&amp;IF(INDEX(INPUT!$H$2:$H$1001,MATCH(B22,INPUT!$A$2:$A$1001,0))&lt;=7,"Low Safety Stock | ","")),LEN(TRIM(IF(INDEX(INPUT!$F$2:$F$1001,MATCH(B22,INPUT!$A$2:$A$1001,0))="Y","CTB | ","")&amp;IF(INDEX(INPUT!$E$2:$E$1001,MATCH(B22,INPUT!$A$2:$A$1001,0))="Y","Single Source | ","")&amp;IF(INDEX(INPUT!$L$2:$L$1001,MATCH(B22,INPUT!$A$2:$A$1001,0))&lt;=65,"OTD Critical | ",IF(INDEX(INPUT!$L$2:$L$1001,MATCH(B22,INPUT!$A$2:$A$1001,0))&lt;=75,"OTD Poor | ",""))&amp;IF(INDEX(INPUT!$K$2:$K$1001,MATCH(B22,INPUT!$A$2:$A$1001,0))&gt;=20,"High Cost Delta | ","")&amp;IF(INDEX(INPUT!$C$2:$C$1001,MATCH(B22,INPUT!$A$2:$A$1001,0))&gt;=1000000,"$1M+ Spend | ","")&amp;IF(INDEX(INPUT!$H$2:$H$1001,MATCH(B22,INPUT!$A$2:$A$1001,0))&lt;=7,"Low Safety Stock |","")))-2)),"")</f>
        <v>Single Source | OTD Poor | Low Safety Stock</v>
      </c>
    </row>
    <row r="23" spans="1:13">
      <c r="A23">
        <f t="shared" si="0"/>
        <v>22</v>
      </c>
      <c r="B23" t="str">
        <f>INDEX(SCORING!$A$2:$A$1001,MATCH(J23,SCORING!$H$2:$H$1001,0))</f>
        <v>P-1035</v>
      </c>
      <c r="C23" t="str">
        <f>INDEX(INPUT!$B$2:$B$1001,MATCH(B23,INPUT!$A$2:$A$1001,0))</f>
        <v>Composite Wing Rib</v>
      </c>
      <c r="D23" s="5">
        <f>INDEX(SCORING!$F$2:$F$1001,MATCH(J23,SCORING!$H$2:$H$1001,0))</f>
        <v>57</v>
      </c>
      <c r="E23">
        <f>INDEX(SCORING!$B$2:$B$1001,MATCH(B23,SCORING!$A$2:$A$1001,0))</f>
        <v>3</v>
      </c>
      <c r="F23">
        <f>INDEX(SCORING!$C$2:$C$1001,MATCH(B23,SCORING!$A$2:$A$1001,0))</f>
        <v>4</v>
      </c>
      <c r="G23">
        <f>INDEX(SCORING!$D$2:$D$1001,MATCH(B23,SCORING!$A$2:$A$1001,0))</f>
        <v>1.5</v>
      </c>
      <c r="H23">
        <f>INDEX(SCORING!$E$2:$E$1001,MATCH(B23,SCORING!$A$2:$A$1001,0))</f>
        <v>4</v>
      </c>
      <c r="I23" t="str">
        <f>INDEX(SCORING!$G$2:$G$1001,MATCH(B23,SCORING!$A$2:$A$1001,0))</f>
        <v>Supply Risk Mitigation</v>
      </c>
      <c r="J23">
        <f>LARGE(SCORING!$H$2:$H$1001,A23)</f>
        <v>57.036000000000001</v>
      </c>
      <c r="K23" s="7" t="str">
        <f>IF(INDEX(INPUT!$O$2:$O$1001,MATCH(B23,INPUT!$A$2:$A$1001,0))="L","⚠️ Verify Data Before Action","")</f>
        <v/>
      </c>
      <c r="L23" t="str">
        <f>IF(INDEX(INPUT!$K$2:$K$1001,MATCH(B23,INPUT!$A$2:$A$1001,0))="","⚠️ No Should-Cost Data","")</f>
        <v>⚠️ No Should-Cost Data</v>
      </c>
      <c r="M23" t="str">
        <f>IFERROR(TRIM(LEFT(TRIM(IF(INDEX(INPUT!$F$2:$F$1001,MATCH(B23,INPUT!$A$2:$A$1001,0))="Y","CTB | ","")&amp;IF(INDEX(INPUT!$E$2:$E$1001,MATCH(B23,INPUT!$A$2:$A$1001,0))="Y","Single Source | ","")&amp;IF(INDEX(INPUT!$L$2:$L$1001,MATCH(B23,INPUT!$A$2:$A$1001,0))&lt;=65,"OTD Critical | ",IF(INDEX(INPUT!$L$2:$L$1001,MATCH(B23,INPUT!$A$2:$A$1001,0))&lt;=75,"OTD Poor | ",""))&amp;IF(INDEX(INPUT!$K$2:$K$1001,MATCH(B23,INPUT!$A$2:$A$1001,0))&gt;=20,"High Cost Delta | ","")&amp;IF(INDEX(INPUT!$C$2:$C$1001,MATCH(B23,INPUT!$A$2:$A$1001,0))&gt;=1000000,"$1M+ Spend | ","")&amp;IF(INDEX(INPUT!$H$2:$H$1001,MATCH(B23,INPUT!$A$2:$A$1001,0))&lt;=7,"Low Safety Stock | ","")),LEN(TRIM(IF(INDEX(INPUT!$F$2:$F$1001,MATCH(B23,INPUT!$A$2:$A$1001,0))="Y","CTB | ","")&amp;IF(INDEX(INPUT!$E$2:$E$1001,MATCH(B23,INPUT!$A$2:$A$1001,0))="Y","Single Source | ","")&amp;IF(INDEX(INPUT!$L$2:$L$1001,MATCH(B23,INPUT!$A$2:$A$1001,0))&lt;=65,"OTD Critical | ",IF(INDEX(INPUT!$L$2:$L$1001,MATCH(B23,INPUT!$A$2:$A$1001,0))&lt;=75,"OTD Poor | ",""))&amp;IF(INDEX(INPUT!$K$2:$K$1001,MATCH(B23,INPUT!$A$2:$A$1001,0))&gt;=20,"High Cost Delta | ","")&amp;IF(INDEX(INPUT!$C$2:$C$1001,MATCH(B23,INPUT!$A$2:$A$1001,0))&gt;=1000000,"$1M+ Spend | ","")&amp;IF(INDEX(INPUT!$H$2:$H$1001,MATCH(B23,INPUT!$A$2:$A$1001,0))&lt;=7,"Low Safety Stock |","")))-2)),"")</f>
        <v>Single Source | OTD Poor | Low Safety Stock</v>
      </c>
    </row>
    <row r="24" spans="1:13">
      <c r="A24">
        <f t="shared" si="0"/>
        <v>23</v>
      </c>
      <c r="B24" t="str">
        <f>INDEX(SCORING!$A$2:$A$1001,MATCH(J24,SCORING!$H$2:$H$1001,0))</f>
        <v>P-1012</v>
      </c>
      <c r="C24" t="str">
        <f>INDEX(INPUT!$B$2:$B$1001,MATCH(B24,INPUT!$A$2:$A$1001,0))</f>
        <v>Precision Bearing Assembly</v>
      </c>
      <c r="D24" s="5">
        <f>INDEX(SCORING!$F$2:$F$1001,MATCH(J24,SCORING!$H$2:$H$1001,0))</f>
        <v>56</v>
      </c>
      <c r="E24">
        <f>INDEX(SCORING!$B$2:$B$1001,MATCH(B24,SCORING!$A$2:$A$1001,0))</f>
        <v>2</v>
      </c>
      <c r="F24">
        <f>INDEX(SCORING!$C$2:$C$1001,MATCH(B24,SCORING!$A$2:$A$1001,0))</f>
        <v>4</v>
      </c>
      <c r="G24">
        <f>INDEX(SCORING!$D$2:$D$1001,MATCH(B24,SCORING!$A$2:$A$1001,0))</f>
        <v>3</v>
      </c>
      <c r="H24">
        <f>INDEX(SCORING!$E$2:$E$1001,MATCH(B24,SCORING!$A$2:$A$1001,0))</f>
        <v>2</v>
      </c>
      <c r="I24" t="str">
        <f>INDEX(SCORING!$G$2:$G$1001,MATCH(B24,SCORING!$A$2:$A$1001,0))</f>
        <v>Strategic RFQ — Cost Down + Risk</v>
      </c>
      <c r="J24">
        <f>LARGE(SCORING!$H$2:$H$1001,A24)</f>
        <v>56.012999999999998</v>
      </c>
      <c r="K24" s="7" t="str">
        <f>IF(INDEX(INPUT!$O$2:$O$1001,MATCH(B24,INPUT!$A$2:$A$1001,0))="L","⚠️ Verify Data Before Action","")</f>
        <v/>
      </c>
      <c r="L24" t="str">
        <f>IF(INDEX(INPUT!$K$2:$K$1001,MATCH(B24,INPUT!$A$2:$A$1001,0))="","⚠️ No Should-Cost Data","")</f>
        <v/>
      </c>
      <c r="M24" t="str">
        <f>IFERROR(TRIM(LEFT(TRIM(IF(INDEX(INPUT!$F$2:$F$1001,MATCH(B24,INPUT!$A$2:$A$1001,0))="Y","CTB | ","")&amp;IF(INDEX(INPUT!$E$2:$E$1001,MATCH(B24,INPUT!$A$2:$A$1001,0))="Y","Single Source | ","")&amp;IF(INDEX(INPUT!$L$2:$L$1001,MATCH(B24,INPUT!$A$2:$A$1001,0))&lt;=65,"OTD Critical | ",IF(INDEX(INPUT!$L$2:$L$1001,MATCH(B24,INPUT!$A$2:$A$1001,0))&lt;=75,"OTD Poor | ",""))&amp;IF(INDEX(INPUT!$K$2:$K$1001,MATCH(B24,INPUT!$A$2:$A$1001,0))&gt;=20,"High Cost Delta | ","")&amp;IF(INDEX(INPUT!$C$2:$C$1001,MATCH(B24,INPUT!$A$2:$A$1001,0))&gt;=1000000,"$1M+ Spend | ","")&amp;IF(INDEX(INPUT!$H$2:$H$1001,MATCH(B24,INPUT!$A$2:$A$1001,0))&lt;=7,"Low Safety Stock | ","")),LEN(TRIM(IF(INDEX(INPUT!$F$2:$F$1001,MATCH(B24,INPUT!$A$2:$A$1001,0))="Y","CTB | ","")&amp;IF(INDEX(INPUT!$E$2:$E$1001,MATCH(B24,INPUT!$A$2:$A$1001,0))="Y","Single Source | ","")&amp;IF(INDEX(INPUT!$L$2:$L$1001,MATCH(B24,INPUT!$A$2:$A$1001,0))&lt;=65,"OTD Critical | ",IF(INDEX(INPUT!$L$2:$L$1001,MATCH(B24,INPUT!$A$2:$A$1001,0))&lt;=75,"OTD Poor | ",""))&amp;IF(INDEX(INPUT!$K$2:$K$1001,MATCH(B24,INPUT!$A$2:$A$1001,0))&gt;=20,"High Cost Delta | ","")&amp;IF(INDEX(INPUT!$C$2:$C$1001,MATCH(B24,INPUT!$A$2:$A$1001,0))&gt;=1000000,"$1M+ Spend | ","")&amp;IF(INDEX(INPUT!$H$2:$H$1001,MATCH(B24,INPUT!$A$2:$A$1001,0))&lt;=7,"Low Safety Stock |","")))-2)),"")</f>
        <v>Single Source | High Cost Delta</v>
      </c>
    </row>
    <row r="25" spans="1:13">
      <c r="A25">
        <f t="shared" si="0"/>
        <v>24</v>
      </c>
      <c r="B25" t="str">
        <f>INDEX(SCORING!$A$2:$A$1001,MATCH(J25,SCORING!$H$2:$H$1001,0))</f>
        <v>P-1043</v>
      </c>
      <c r="C25" t="str">
        <f>INDEX(INPUT!$B$2:$B$1001,MATCH(B25,INPUT!$A$2:$A$1001,0))</f>
        <v>Titanium Propellant Line</v>
      </c>
      <c r="D25" s="5">
        <f>INDEX(SCORING!$F$2:$F$1001,MATCH(J25,SCORING!$H$2:$H$1001,0))</f>
        <v>55</v>
      </c>
      <c r="E25">
        <f>INDEX(SCORING!$B$2:$B$1001,MATCH(B25,SCORING!$A$2:$A$1001,0))</f>
        <v>3</v>
      </c>
      <c r="F25">
        <f>INDEX(SCORING!$C$2:$C$1001,MATCH(B25,SCORING!$A$2:$A$1001,0))</f>
        <v>4</v>
      </c>
      <c r="G25">
        <f>INDEX(SCORING!$D$2:$D$1001,MATCH(B25,SCORING!$A$2:$A$1001,0))</f>
        <v>2.5</v>
      </c>
      <c r="H25">
        <f>INDEX(SCORING!$E$2:$E$1001,MATCH(B25,SCORING!$A$2:$A$1001,0))</f>
        <v>2</v>
      </c>
      <c r="I25" t="str">
        <f>INDEX(SCORING!$G$2:$G$1001,MATCH(B25,SCORING!$A$2:$A$1001,0))</f>
        <v>Supply Risk Mitigation</v>
      </c>
      <c r="J25">
        <f>LARGE(SCORING!$H$2:$H$1001,A25)</f>
        <v>55.043999999999997</v>
      </c>
      <c r="K25" s="7" t="str">
        <f>IF(INDEX(INPUT!$O$2:$O$1001,MATCH(B25,INPUT!$A$2:$A$1001,0))="L","⚠️ Verify Data Before Action","")</f>
        <v/>
      </c>
      <c r="L25" t="str">
        <f>IF(INDEX(INPUT!$K$2:$K$1001,MATCH(B25,INPUT!$A$2:$A$1001,0))="","⚠️ No Should-Cost Data","")</f>
        <v/>
      </c>
      <c r="M25" t="str">
        <f>IFERROR(TRIM(LEFT(TRIM(IF(INDEX(INPUT!$F$2:$F$1001,MATCH(B25,INPUT!$A$2:$A$1001,0))="Y","CTB | ","")&amp;IF(INDEX(INPUT!$E$2:$E$1001,MATCH(B25,INPUT!$A$2:$A$1001,0))="Y","Single Source | ","")&amp;IF(INDEX(INPUT!$L$2:$L$1001,MATCH(B25,INPUT!$A$2:$A$1001,0))&lt;=65,"OTD Critical | ",IF(INDEX(INPUT!$L$2:$L$1001,MATCH(B25,INPUT!$A$2:$A$1001,0))&lt;=75,"OTD Poor | ",""))&amp;IF(INDEX(INPUT!$K$2:$K$1001,MATCH(B25,INPUT!$A$2:$A$1001,0))&gt;=20,"High Cost Delta | ","")&amp;IF(INDEX(INPUT!$C$2:$C$1001,MATCH(B25,INPUT!$A$2:$A$1001,0))&gt;=1000000,"$1M+ Spend | ","")&amp;IF(INDEX(INPUT!$H$2:$H$1001,MATCH(B25,INPUT!$A$2:$A$1001,0))&lt;=7,"Low Safety Stock | ","")),LEN(TRIM(IF(INDEX(INPUT!$F$2:$F$1001,MATCH(B25,INPUT!$A$2:$A$1001,0))="Y","CTB | ","")&amp;IF(INDEX(INPUT!$E$2:$E$1001,MATCH(B25,INPUT!$A$2:$A$1001,0))="Y","Single Source | ","")&amp;IF(INDEX(INPUT!$L$2:$L$1001,MATCH(B25,INPUT!$A$2:$A$1001,0))&lt;=65,"OTD Critical | ",IF(INDEX(INPUT!$L$2:$L$1001,MATCH(B25,INPUT!$A$2:$A$1001,0))&lt;=75,"OTD Poor | ",""))&amp;IF(INDEX(INPUT!$K$2:$K$1001,MATCH(B25,INPUT!$A$2:$A$1001,0))&gt;=20,"High Cost Delta | ","")&amp;IF(INDEX(INPUT!$C$2:$C$1001,MATCH(B25,INPUT!$A$2:$A$1001,0))&gt;=1000000,"$1M+ Spend | ","")&amp;IF(INDEX(INPUT!$H$2:$H$1001,MATCH(B25,INPUT!$A$2:$A$1001,0))&lt;=7,"Low Safety Stock |","")))-2)),"")</f>
        <v>Single Source</v>
      </c>
    </row>
    <row r="26" spans="1:13">
      <c r="A26">
        <f t="shared" si="0"/>
        <v>25</v>
      </c>
      <c r="B26" t="str">
        <f>INDEX(SCORING!$A$2:$A$1001,MATCH(J26,SCORING!$H$2:$H$1001,0))</f>
        <v>P-1046</v>
      </c>
      <c r="C26" t="str">
        <f>INDEX(INPUT!$B$2:$B$1001,MATCH(B26,INPUT!$A$2:$A$1001,0))</f>
        <v>Steel Separation Ring</v>
      </c>
      <c r="D26" s="5">
        <f>INDEX(SCORING!$F$2:$F$1001,MATCH(J26,SCORING!$H$2:$H$1001,0))</f>
        <v>52</v>
      </c>
      <c r="E26">
        <f>INDEX(SCORING!$B$2:$B$1001,MATCH(B26,SCORING!$A$2:$A$1001,0))</f>
        <v>2</v>
      </c>
      <c r="F26">
        <f>INDEX(SCORING!$C$2:$C$1001,MATCH(B26,SCORING!$A$2:$A$1001,0))</f>
        <v>4</v>
      </c>
      <c r="G26">
        <f>INDEX(SCORING!$D$2:$D$1001,MATCH(B26,SCORING!$A$2:$A$1001,0))</f>
        <v>2.5</v>
      </c>
      <c r="H26">
        <f>INDEX(SCORING!$E$2:$E$1001,MATCH(B26,SCORING!$A$2:$A$1001,0))</f>
        <v>2</v>
      </c>
      <c r="I26" t="str">
        <f>INDEX(SCORING!$G$2:$G$1001,MATCH(B26,SCORING!$A$2:$A$1001,0))</f>
        <v>Supply Risk Mitigation</v>
      </c>
      <c r="J26">
        <f>LARGE(SCORING!$H$2:$H$1001,A26)</f>
        <v>52.046999999999997</v>
      </c>
      <c r="K26" s="7" t="str">
        <f>IF(INDEX(INPUT!$O$2:$O$1001,MATCH(B26,INPUT!$A$2:$A$1001,0))="L","⚠️ Verify Data Before Action","")</f>
        <v/>
      </c>
      <c r="L26" t="str">
        <f>IF(INDEX(INPUT!$K$2:$K$1001,MATCH(B26,INPUT!$A$2:$A$1001,0))="","⚠️ No Should-Cost Data","")</f>
        <v/>
      </c>
      <c r="M26" t="str">
        <f>IFERROR(TRIM(LEFT(TRIM(IF(INDEX(INPUT!$F$2:$F$1001,MATCH(B26,INPUT!$A$2:$A$1001,0))="Y","CTB | ","")&amp;IF(INDEX(INPUT!$E$2:$E$1001,MATCH(B26,INPUT!$A$2:$A$1001,0))="Y","Single Source | ","")&amp;IF(INDEX(INPUT!$L$2:$L$1001,MATCH(B26,INPUT!$A$2:$A$1001,0))&lt;=65,"OTD Critical | ",IF(INDEX(INPUT!$L$2:$L$1001,MATCH(B26,INPUT!$A$2:$A$1001,0))&lt;=75,"OTD Poor | ",""))&amp;IF(INDEX(INPUT!$K$2:$K$1001,MATCH(B26,INPUT!$A$2:$A$1001,0))&gt;=20,"High Cost Delta | ","")&amp;IF(INDEX(INPUT!$C$2:$C$1001,MATCH(B26,INPUT!$A$2:$A$1001,0))&gt;=1000000,"$1M+ Spend | ","")&amp;IF(INDEX(INPUT!$H$2:$H$1001,MATCH(B26,INPUT!$A$2:$A$1001,0))&lt;=7,"Low Safety Stock | ","")),LEN(TRIM(IF(INDEX(INPUT!$F$2:$F$1001,MATCH(B26,INPUT!$A$2:$A$1001,0))="Y","CTB | ","")&amp;IF(INDEX(INPUT!$E$2:$E$1001,MATCH(B26,INPUT!$A$2:$A$1001,0))="Y","Single Source | ","")&amp;IF(INDEX(INPUT!$L$2:$L$1001,MATCH(B26,INPUT!$A$2:$A$1001,0))&lt;=65,"OTD Critical | ",IF(INDEX(INPUT!$L$2:$L$1001,MATCH(B26,INPUT!$A$2:$A$1001,0))&lt;=75,"OTD Poor | ",""))&amp;IF(INDEX(INPUT!$K$2:$K$1001,MATCH(B26,INPUT!$A$2:$A$1001,0))&gt;=20,"High Cost Delta | ","")&amp;IF(INDEX(INPUT!$C$2:$C$1001,MATCH(B26,INPUT!$A$2:$A$1001,0))&gt;=1000000,"$1M+ Spend | ","")&amp;IF(INDEX(INPUT!$H$2:$H$1001,MATCH(B26,INPUT!$A$2:$A$1001,0))&lt;=7,"Low Safety Stock |","")))-2)),"")</f>
        <v>Single Source</v>
      </c>
    </row>
    <row r="27" spans="1:13">
      <c r="A27">
        <f t="shared" si="0"/>
        <v>26</v>
      </c>
      <c r="B27" t="str">
        <f>INDEX(SCORING!$A$2:$A$1001,MATCH(J27,SCORING!$H$2:$H$1001,0))</f>
        <v>P-1027</v>
      </c>
      <c r="C27" t="str">
        <f>INDEX(INPUT!$B$2:$B$1001,MATCH(B27,INPUT!$A$2:$A$1001,0))</f>
        <v>Titanium Flange Assembly</v>
      </c>
      <c r="D27" s="5">
        <f>INDEX(SCORING!$F$2:$F$1001,MATCH(J27,SCORING!$H$2:$H$1001,0))</f>
        <v>52</v>
      </c>
      <c r="E27">
        <f>INDEX(SCORING!$B$2:$B$1001,MATCH(B27,SCORING!$A$2:$A$1001,0))</f>
        <v>2</v>
      </c>
      <c r="F27">
        <f>INDEX(SCORING!$C$2:$C$1001,MATCH(B27,SCORING!$A$2:$A$1001,0))</f>
        <v>4</v>
      </c>
      <c r="G27">
        <f>INDEX(SCORING!$D$2:$D$1001,MATCH(B27,SCORING!$A$2:$A$1001,0))</f>
        <v>2.5</v>
      </c>
      <c r="H27">
        <f>INDEX(SCORING!$E$2:$E$1001,MATCH(B27,SCORING!$A$2:$A$1001,0))</f>
        <v>2</v>
      </c>
      <c r="I27" t="str">
        <f>INDEX(SCORING!$G$2:$G$1001,MATCH(B27,SCORING!$A$2:$A$1001,0))</f>
        <v>Supply Risk Mitigation</v>
      </c>
      <c r="J27">
        <f>LARGE(SCORING!$H$2:$H$1001,A27)</f>
        <v>52.027999999999999</v>
      </c>
      <c r="K27" s="7" t="str">
        <f>IF(INDEX(INPUT!$O$2:$O$1001,MATCH(B27,INPUT!$A$2:$A$1001,0))="L","⚠️ Verify Data Before Action","")</f>
        <v/>
      </c>
      <c r="L27" t="str">
        <f>IF(INDEX(INPUT!$K$2:$K$1001,MATCH(B27,INPUT!$A$2:$A$1001,0))="","⚠️ No Should-Cost Data","")</f>
        <v/>
      </c>
      <c r="M27" t="str">
        <f>IFERROR(TRIM(LEFT(TRIM(IF(INDEX(INPUT!$F$2:$F$1001,MATCH(B27,INPUT!$A$2:$A$1001,0))="Y","CTB | ","")&amp;IF(INDEX(INPUT!$E$2:$E$1001,MATCH(B27,INPUT!$A$2:$A$1001,0))="Y","Single Source | ","")&amp;IF(INDEX(INPUT!$L$2:$L$1001,MATCH(B27,INPUT!$A$2:$A$1001,0))&lt;=65,"OTD Critical | ",IF(INDEX(INPUT!$L$2:$L$1001,MATCH(B27,INPUT!$A$2:$A$1001,0))&lt;=75,"OTD Poor | ",""))&amp;IF(INDEX(INPUT!$K$2:$K$1001,MATCH(B27,INPUT!$A$2:$A$1001,0))&gt;=20,"High Cost Delta | ","")&amp;IF(INDEX(INPUT!$C$2:$C$1001,MATCH(B27,INPUT!$A$2:$A$1001,0))&gt;=1000000,"$1M+ Spend | ","")&amp;IF(INDEX(INPUT!$H$2:$H$1001,MATCH(B27,INPUT!$A$2:$A$1001,0))&lt;=7,"Low Safety Stock | ","")),LEN(TRIM(IF(INDEX(INPUT!$F$2:$F$1001,MATCH(B27,INPUT!$A$2:$A$1001,0))="Y","CTB | ","")&amp;IF(INDEX(INPUT!$E$2:$E$1001,MATCH(B27,INPUT!$A$2:$A$1001,0))="Y","Single Source | ","")&amp;IF(INDEX(INPUT!$L$2:$L$1001,MATCH(B27,INPUT!$A$2:$A$1001,0))&lt;=65,"OTD Critical | ",IF(INDEX(INPUT!$L$2:$L$1001,MATCH(B27,INPUT!$A$2:$A$1001,0))&lt;=75,"OTD Poor | ",""))&amp;IF(INDEX(INPUT!$K$2:$K$1001,MATCH(B27,INPUT!$A$2:$A$1001,0))&gt;=20,"High Cost Delta | ","")&amp;IF(INDEX(INPUT!$C$2:$C$1001,MATCH(B27,INPUT!$A$2:$A$1001,0))&gt;=1000000,"$1M+ Spend | ","")&amp;IF(INDEX(INPUT!$H$2:$H$1001,MATCH(B27,INPUT!$A$2:$A$1001,0))&lt;=7,"Low Safety Stock |","")))-2)),"")</f>
        <v>Single Source</v>
      </c>
    </row>
    <row r="28" spans="1:13">
      <c r="A28">
        <f t="shared" si="0"/>
        <v>27</v>
      </c>
      <c r="B28" t="str">
        <f>INDEX(SCORING!$A$2:$A$1001,MATCH(J28,SCORING!$H$2:$H$1001,0))</f>
        <v>P-1038</v>
      </c>
      <c r="C28" t="str">
        <f>INDEX(INPUT!$B$2:$B$1001,MATCH(B28,INPUT!$A$2:$A$1001,0))</f>
        <v>Steel Gimbal Ring</v>
      </c>
      <c r="D28" s="5">
        <f>INDEX(SCORING!$F$2:$F$1001,MATCH(J28,SCORING!$H$2:$H$1001,0))</f>
        <v>50</v>
      </c>
      <c r="E28">
        <f>INDEX(SCORING!$B$2:$B$1001,MATCH(B28,SCORING!$A$2:$A$1001,0))</f>
        <v>5</v>
      </c>
      <c r="F28">
        <f>INDEX(SCORING!$C$2:$C$1001,MATCH(B28,SCORING!$A$2:$A$1001,0))</f>
        <v>1.25</v>
      </c>
      <c r="G28">
        <f>INDEX(SCORING!$D$2:$D$1001,MATCH(B28,SCORING!$A$2:$A$1001,0))</f>
        <v>2.5</v>
      </c>
      <c r="H28">
        <f>INDEX(SCORING!$E$2:$E$1001,MATCH(B28,SCORING!$A$2:$A$1001,0))</f>
        <v>2</v>
      </c>
      <c r="I28" t="str">
        <f>INDEX(SCORING!$G$2:$G$1001,MATCH(B28,SCORING!$A$2:$A$1001,0))</f>
        <v>Dual Source Priority</v>
      </c>
      <c r="J28">
        <f>LARGE(SCORING!$H$2:$H$1001,A28)</f>
        <v>50.039000000000001</v>
      </c>
      <c r="K28" s="7" t="str">
        <f>IF(INDEX(INPUT!$O$2:$O$1001,MATCH(B28,INPUT!$A$2:$A$1001,0))="L","⚠️ Verify Data Before Action","")</f>
        <v/>
      </c>
      <c r="L28" t="str">
        <f>IF(INDEX(INPUT!$K$2:$K$1001,MATCH(B28,INPUT!$A$2:$A$1001,0))="","⚠️ No Should-Cost Data","")</f>
        <v/>
      </c>
      <c r="M28" t="str">
        <f>IFERROR(TRIM(LEFT(TRIM(IF(INDEX(INPUT!$F$2:$F$1001,MATCH(B28,INPUT!$A$2:$A$1001,0))="Y","CTB | ","")&amp;IF(INDEX(INPUT!$E$2:$E$1001,MATCH(B28,INPUT!$A$2:$A$1001,0))="Y","Single Source | ","")&amp;IF(INDEX(INPUT!$L$2:$L$1001,MATCH(B28,INPUT!$A$2:$A$1001,0))&lt;=65,"OTD Critical | ",IF(INDEX(INPUT!$L$2:$L$1001,MATCH(B28,INPUT!$A$2:$A$1001,0))&lt;=75,"OTD Poor | ",""))&amp;IF(INDEX(INPUT!$K$2:$K$1001,MATCH(B28,INPUT!$A$2:$A$1001,0))&gt;=20,"High Cost Delta | ","")&amp;IF(INDEX(INPUT!$C$2:$C$1001,MATCH(B28,INPUT!$A$2:$A$1001,0))&gt;=1000000,"$1M+ Spend | ","")&amp;IF(INDEX(INPUT!$H$2:$H$1001,MATCH(B28,INPUT!$A$2:$A$1001,0))&lt;=7,"Low Safety Stock | ","")),LEN(TRIM(IF(INDEX(INPUT!$F$2:$F$1001,MATCH(B28,INPUT!$A$2:$A$1001,0))="Y","CTB | ","")&amp;IF(INDEX(INPUT!$E$2:$E$1001,MATCH(B28,INPUT!$A$2:$A$1001,0))="Y","Single Source | ","")&amp;IF(INDEX(INPUT!$L$2:$L$1001,MATCH(B28,INPUT!$A$2:$A$1001,0))&lt;=65,"OTD Critical | ",IF(INDEX(INPUT!$L$2:$L$1001,MATCH(B28,INPUT!$A$2:$A$1001,0))&lt;=75,"OTD Poor | ",""))&amp;IF(INDEX(INPUT!$K$2:$K$1001,MATCH(B28,INPUT!$A$2:$A$1001,0))&gt;=20,"High Cost Delta | ","")&amp;IF(INDEX(INPUT!$C$2:$C$1001,MATCH(B28,INPUT!$A$2:$A$1001,0))&gt;=1000000,"$1M+ Spend | ","")&amp;IF(INDEX(INPUT!$H$2:$H$1001,MATCH(B28,INPUT!$A$2:$A$1001,0))&lt;=7,"Low Safety Stock |","")))-2)),"")</f>
        <v>CTB | Low Safety Stock</v>
      </c>
    </row>
    <row r="29" spans="1:13">
      <c r="A29">
        <f t="shared" si="0"/>
        <v>28</v>
      </c>
      <c r="B29" t="str">
        <f>INDEX(SCORING!$A$2:$A$1001,MATCH(J29,SCORING!$H$2:$H$1001,0))</f>
        <v>P-1058</v>
      </c>
      <c r="C29" t="str">
        <f>INDEX(INPUT!$B$2:$B$1001,MATCH(B29,INPUT!$A$2:$A$1001,0))</f>
        <v>Aluminum Rib Assembly</v>
      </c>
      <c r="D29" s="5">
        <f>INDEX(SCORING!$F$2:$F$1001,MATCH(J29,SCORING!$H$2:$H$1001,0))</f>
        <v>48</v>
      </c>
      <c r="E29">
        <f>INDEX(SCORING!$B$2:$B$1001,MATCH(B29,SCORING!$A$2:$A$1001,0))</f>
        <v>2.5</v>
      </c>
      <c r="F29">
        <f>INDEX(SCORING!$C$2:$C$1001,MATCH(B29,SCORING!$A$2:$A$1001,0))</f>
        <v>0</v>
      </c>
      <c r="G29">
        <f>INDEX(SCORING!$D$2:$D$1001,MATCH(B29,SCORING!$A$2:$A$1001,0))</f>
        <v>3.5</v>
      </c>
      <c r="H29">
        <f>INDEX(SCORING!$E$2:$E$1001,MATCH(B29,SCORING!$A$2:$A$1001,0))</f>
        <v>2.5</v>
      </c>
      <c r="I29" t="str">
        <f>INDEX(SCORING!$G$2:$G$1001,MATCH(B29,SCORING!$A$2:$A$1001,0))</f>
        <v>Review</v>
      </c>
      <c r="J29">
        <f>LARGE(SCORING!$H$2:$H$1001,A29)</f>
        <v>48.058999999999997</v>
      </c>
      <c r="K29" s="7" t="str">
        <f>IF(INDEX(INPUT!$O$2:$O$1001,MATCH(B29,INPUT!$A$2:$A$1001,0))="L","⚠️ Verify Data Before Action","")</f>
        <v/>
      </c>
      <c r="L29" t="str">
        <f>IF(INDEX(INPUT!$K$2:$K$1001,MATCH(B29,INPUT!$A$2:$A$1001,0))="","⚠️ No Should-Cost Data","")</f>
        <v/>
      </c>
      <c r="M29" t="str">
        <f>IFERROR(TRIM(LEFT(TRIM(IF(INDEX(INPUT!$F$2:$F$1001,MATCH(B29,INPUT!$A$2:$A$1001,0))="Y","CTB | ","")&amp;IF(INDEX(INPUT!$E$2:$E$1001,MATCH(B29,INPUT!$A$2:$A$1001,0))="Y","Single Source | ","")&amp;IF(INDEX(INPUT!$L$2:$L$1001,MATCH(B29,INPUT!$A$2:$A$1001,0))&lt;=65,"OTD Critical | ",IF(INDEX(INPUT!$L$2:$L$1001,MATCH(B29,INPUT!$A$2:$A$1001,0))&lt;=75,"OTD Poor | ",""))&amp;IF(INDEX(INPUT!$K$2:$K$1001,MATCH(B29,INPUT!$A$2:$A$1001,0))&gt;=20,"High Cost Delta | ","")&amp;IF(INDEX(INPUT!$C$2:$C$1001,MATCH(B29,INPUT!$A$2:$A$1001,0))&gt;=1000000,"$1M+ Spend | ","")&amp;IF(INDEX(INPUT!$H$2:$H$1001,MATCH(B29,INPUT!$A$2:$A$1001,0))&lt;=7,"Low Safety Stock | ","")),LEN(TRIM(IF(INDEX(INPUT!$F$2:$F$1001,MATCH(B29,INPUT!$A$2:$A$1001,0))="Y","CTB | ","")&amp;IF(INDEX(INPUT!$E$2:$E$1001,MATCH(B29,INPUT!$A$2:$A$1001,0))="Y","Single Source | ","")&amp;IF(INDEX(INPUT!$L$2:$L$1001,MATCH(B29,INPUT!$A$2:$A$1001,0))&lt;=65,"OTD Critical | ",IF(INDEX(INPUT!$L$2:$L$1001,MATCH(B29,INPUT!$A$2:$A$1001,0))&lt;=75,"OTD Poor | ",""))&amp;IF(INDEX(INPUT!$K$2:$K$1001,MATCH(B29,INPUT!$A$2:$A$1001,0))&gt;=20,"High Cost Delta | ","")&amp;IF(INDEX(INPUT!$C$2:$C$1001,MATCH(B29,INPUT!$A$2:$A$1001,0))&gt;=1000000,"$1M+ Spend | ","")&amp;IF(INDEX(INPUT!$H$2:$H$1001,MATCH(B29,INPUT!$A$2:$A$1001,0))&lt;=7,"Low Safety Stock |","")))-2)),"")</f>
        <v>High Cost Delta</v>
      </c>
    </row>
    <row r="30" spans="1:13">
      <c r="A30">
        <f t="shared" si="0"/>
        <v>29</v>
      </c>
      <c r="B30" t="str">
        <f>INDEX(SCORING!$A$2:$A$1001,MATCH(J30,SCORING!$H$2:$H$1001,0))</f>
        <v>P-1045</v>
      </c>
      <c r="C30" t="str">
        <f>INDEX(INPUT!$B$2:$B$1001,MATCH(B30,INPUT!$A$2:$A$1001,0))</f>
        <v>Aluminum Thrust Structure</v>
      </c>
      <c r="D30" s="5">
        <f>INDEX(SCORING!$F$2:$F$1001,MATCH(J30,SCORING!$H$2:$H$1001,0))</f>
        <v>48</v>
      </c>
      <c r="E30">
        <f>INDEX(SCORING!$B$2:$B$1001,MATCH(B30,SCORING!$A$2:$A$1001,0))</f>
        <v>5</v>
      </c>
      <c r="F30">
        <f>INDEX(SCORING!$C$2:$C$1001,MATCH(B30,SCORING!$A$2:$A$1001,0))</f>
        <v>0.75</v>
      </c>
      <c r="G30">
        <f>INDEX(SCORING!$D$2:$D$1001,MATCH(B30,SCORING!$A$2:$A$1001,0))</f>
        <v>2.5</v>
      </c>
      <c r="H30">
        <f>INDEX(SCORING!$E$2:$E$1001,MATCH(B30,SCORING!$A$2:$A$1001,0))</f>
        <v>2</v>
      </c>
      <c r="I30" t="str">
        <f>INDEX(SCORING!$G$2:$G$1001,MATCH(B30,SCORING!$A$2:$A$1001,0))</f>
        <v>Dual Source Priority</v>
      </c>
      <c r="J30">
        <f>LARGE(SCORING!$H$2:$H$1001,A30)</f>
        <v>48.045999999999999</v>
      </c>
      <c r="K30" s="7" t="str">
        <f>IF(INDEX(INPUT!$O$2:$O$1001,MATCH(B30,INPUT!$A$2:$A$1001,0))="L","⚠️ Verify Data Before Action","")</f>
        <v/>
      </c>
      <c r="L30" t="str">
        <f>IF(INDEX(INPUT!$K$2:$K$1001,MATCH(B30,INPUT!$A$2:$A$1001,0))="","⚠️ No Should-Cost Data","")</f>
        <v/>
      </c>
      <c r="M30" t="str">
        <f>IFERROR(TRIM(LEFT(TRIM(IF(INDEX(INPUT!$F$2:$F$1001,MATCH(B30,INPUT!$A$2:$A$1001,0))="Y","CTB | ","")&amp;IF(INDEX(INPUT!$E$2:$E$1001,MATCH(B30,INPUT!$A$2:$A$1001,0))="Y","Single Source | ","")&amp;IF(INDEX(INPUT!$L$2:$L$1001,MATCH(B30,INPUT!$A$2:$A$1001,0))&lt;=65,"OTD Critical | ",IF(INDEX(INPUT!$L$2:$L$1001,MATCH(B30,INPUT!$A$2:$A$1001,0))&lt;=75,"OTD Poor | ",""))&amp;IF(INDEX(INPUT!$K$2:$K$1001,MATCH(B30,INPUT!$A$2:$A$1001,0))&gt;=20,"High Cost Delta | ","")&amp;IF(INDEX(INPUT!$C$2:$C$1001,MATCH(B30,INPUT!$A$2:$A$1001,0))&gt;=1000000,"$1M+ Spend | ","")&amp;IF(INDEX(INPUT!$H$2:$H$1001,MATCH(B30,INPUT!$A$2:$A$1001,0))&lt;=7,"Low Safety Stock | ","")),LEN(TRIM(IF(INDEX(INPUT!$F$2:$F$1001,MATCH(B30,INPUT!$A$2:$A$1001,0))="Y","CTB | ","")&amp;IF(INDEX(INPUT!$E$2:$E$1001,MATCH(B30,INPUT!$A$2:$A$1001,0))="Y","Single Source | ","")&amp;IF(INDEX(INPUT!$L$2:$L$1001,MATCH(B30,INPUT!$A$2:$A$1001,0))&lt;=65,"OTD Critical | ",IF(INDEX(INPUT!$L$2:$L$1001,MATCH(B30,INPUT!$A$2:$A$1001,0))&lt;=75,"OTD Poor | ",""))&amp;IF(INDEX(INPUT!$K$2:$K$1001,MATCH(B30,INPUT!$A$2:$A$1001,0))&gt;=20,"High Cost Delta | ","")&amp;IF(INDEX(INPUT!$C$2:$C$1001,MATCH(B30,INPUT!$A$2:$A$1001,0))&gt;=1000000,"$1M+ Spend | ","")&amp;IF(INDEX(INPUT!$H$2:$H$1001,MATCH(B30,INPUT!$A$2:$A$1001,0))&lt;=7,"Low Safety Stock |","")))-2)),"")</f>
        <v>CTB | Low Safety Stock</v>
      </c>
    </row>
    <row r="31" spans="1:13">
      <c r="A31">
        <f t="shared" si="0"/>
        <v>30</v>
      </c>
      <c r="B31" t="str">
        <f>INDEX(SCORING!$A$2:$A$1001,MATCH(J31,SCORING!$H$2:$H$1001,0))</f>
        <v>P-1051</v>
      </c>
      <c r="C31" t="str">
        <f>INDEX(INPUT!$B$2:$B$1001,MATCH(B31,INPUT!$A$2:$A$1001,0))</f>
        <v>Aluminum Structural Frame</v>
      </c>
      <c r="D31" s="5">
        <f>INDEX(SCORING!$F$2:$F$1001,MATCH(J31,SCORING!$H$2:$H$1001,0))</f>
        <v>47.5</v>
      </c>
      <c r="E31">
        <f>INDEX(SCORING!$B$2:$B$1001,MATCH(B31,SCORING!$A$2:$A$1001,0))</f>
        <v>1</v>
      </c>
      <c r="F31">
        <f>INDEX(SCORING!$C$2:$C$1001,MATCH(B31,SCORING!$A$2:$A$1001,0))</f>
        <v>0</v>
      </c>
      <c r="G31">
        <f>INDEX(SCORING!$D$2:$D$1001,MATCH(B31,SCORING!$A$2:$A$1001,0))</f>
        <v>4</v>
      </c>
      <c r="H31">
        <f>INDEX(SCORING!$E$2:$E$1001,MATCH(B31,SCORING!$A$2:$A$1001,0))</f>
        <v>2.5</v>
      </c>
      <c r="I31" t="str">
        <f>INDEX(SCORING!$G$2:$G$1001,MATCH(B31,SCORING!$A$2:$A$1001,0))</f>
        <v>Cost Down / RFQ</v>
      </c>
      <c r="J31">
        <f>LARGE(SCORING!$H$2:$H$1001,A31)</f>
        <v>47.552</v>
      </c>
      <c r="K31" s="7" t="str">
        <f>IF(INDEX(INPUT!$O$2:$O$1001,MATCH(B31,INPUT!$A$2:$A$1001,0))="L","⚠️ Verify Data Before Action","")</f>
        <v/>
      </c>
      <c r="L31" t="str">
        <f>IF(INDEX(INPUT!$K$2:$K$1001,MATCH(B31,INPUT!$A$2:$A$1001,0))="","⚠️ No Should-Cost Data","")</f>
        <v/>
      </c>
      <c r="M31" t="str">
        <f>IFERROR(TRIM(LEFT(TRIM(IF(INDEX(INPUT!$F$2:$F$1001,MATCH(B31,INPUT!$A$2:$A$1001,0))="Y","CTB | ","")&amp;IF(INDEX(INPUT!$E$2:$E$1001,MATCH(B31,INPUT!$A$2:$A$1001,0))="Y","Single Source | ","")&amp;IF(INDEX(INPUT!$L$2:$L$1001,MATCH(B31,INPUT!$A$2:$A$1001,0))&lt;=65,"OTD Critical | ",IF(INDEX(INPUT!$L$2:$L$1001,MATCH(B31,INPUT!$A$2:$A$1001,0))&lt;=75,"OTD Poor | ",""))&amp;IF(INDEX(INPUT!$K$2:$K$1001,MATCH(B31,INPUT!$A$2:$A$1001,0))&gt;=20,"High Cost Delta | ","")&amp;IF(INDEX(INPUT!$C$2:$C$1001,MATCH(B31,INPUT!$A$2:$A$1001,0))&gt;=1000000,"$1M+ Spend | ","")&amp;IF(INDEX(INPUT!$H$2:$H$1001,MATCH(B31,INPUT!$A$2:$A$1001,0))&lt;=7,"Low Safety Stock | ","")),LEN(TRIM(IF(INDEX(INPUT!$F$2:$F$1001,MATCH(B31,INPUT!$A$2:$A$1001,0))="Y","CTB | ","")&amp;IF(INDEX(INPUT!$E$2:$E$1001,MATCH(B31,INPUT!$A$2:$A$1001,0))="Y","Single Source | ","")&amp;IF(INDEX(INPUT!$L$2:$L$1001,MATCH(B31,INPUT!$A$2:$A$1001,0))&lt;=65,"OTD Critical | ",IF(INDEX(INPUT!$L$2:$L$1001,MATCH(B31,INPUT!$A$2:$A$1001,0))&lt;=75,"OTD Poor | ",""))&amp;IF(INDEX(INPUT!$K$2:$K$1001,MATCH(B31,INPUT!$A$2:$A$1001,0))&gt;=20,"High Cost Delta | ","")&amp;IF(INDEX(INPUT!$C$2:$C$1001,MATCH(B31,INPUT!$A$2:$A$1001,0))&gt;=1000000,"$1M+ Spend | ","")&amp;IF(INDEX(INPUT!$H$2:$H$1001,MATCH(B31,INPUT!$A$2:$A$1001,0))&lt;=7,"Low Safety Stock |","")))-2)),"")</f>
        <v>High Cost Delta | $1M+ Spend</v>
      </c>
    </row>
    <row r="32" spans="1:13">
      <c r="A32">
        <f t="shared" si="0"/>
        <v>31</v>
      </c>
      <c r="B32" t="str">
        <f>INDEX(SCORING!$A$2:$A$1001,MATCH(J32,SCORING!$H$2:$H$1001,0))</f>
        <v>P-1054</v>
      </c>
      <c r="C32" t="str">
        <f>INDEX(INPUT!$B$2:$B$1001,MATCH(B32,INPUT!$A$2:$A$1001,0))</f>
        <v>Copper Wiring Harness</v>
      </c>
      <c r="D32" s="5">
        <f>INDEX(SCORING!$F$2:$F$1001,MATCH(J32,SCORING!$H$2:$H$1001,0))</f>
        <v>46.5</v>
      </c>
      <c r="E32">
        <f>INDEX(SCORING!$B$2:$B$1001,MATCH(B32,SCORING!$A$2:$A$1001,0))</f>
        <v>2</v>
      </c>
      <c r="F32">
        <f>INDEX(SCORING!$C$2:$C$1001,MATCH(B32,SCORING!$A$2:$A$1001,0))</f>
        <v>1</v>
      </c>
      <c r="G32">
        <f>INDEX(SCORING!$D$2:$D$1001,MATCH(B32,SCORING!$A$2:$A$1001,0))</f>
        <v>3</v>
      </c>
      <c r="H32">
        <f>INDEX(SCORING!$E$2:$E$1001,MATCH(B32,SCORING!$A$2:$A$1001,0))</f>
        <v>2.5</v>
      </c>
      <c r="I32" t="str">
        <f>INDEX(SCORING!$G$2:$G$1001,MATCH(B32,SCORING!$A$2:$A$1001,0))</f>
        <v>Review</v>
      </c>
      <c r="J32">
        <f>LARGE(SCORING!$H$2:$H$1001,A32)</f>
        <v>46.555</v>
      </c>
      <c r="K32" s="7" t="str">
        <f>IF(INDEX(INPUT!$O$2:$O$1001,MATCH(B32,INPUT!$A$2:$A$1001,0))="L","⚠️ Verify Data Before Action","")</f>
        <v/>
      </c>
      <c r="L32" t="str">
        <f>IF(INDEX(INPUT!$K$2:$K$1001,MATCH(B32,INPUT!$A$2:$A$1001,0))="","⚠️ No Should-Cost Data","")</f>
        <v/>
      </c>
      <c r="M32" t="str">
        <f>IFERROR(TRIM(LEFT(TRIM(IF(INDEX(INPUT!$F$2:$F$1001,MATCH(B32,INPUT!$A$2:$A$1001,0))="Y","CTB | ","")&amp;IF(INDEX(INPUT!$E$2:$E$1001,MATCH(B32,INPUT!$A$2:$A$1001,0))="Y","Single Source | ","")&amp;IF(INDEX(INPUT!$L$2:$L$1001,MATCH(B32,INPUT!$A$2:$A$1001,0))&lt;=65,"OTD Critical | ",IF(INDEX(INPUT!$L$2:$L$1001,MATCH(B32,INPUT!$A$2:$A$1001,0))&lt;=75,"OTD Poor | ",""))&amp;IF(INDEX(INPUT!$K$2:$K$1001,MATCH(B32,INPUT!$A$2:$A$1001,0))&gt;=20,"High Cost Delta | ","")&amp;IF(INDEX(INPUT!$C$2:$C$1001,MATCH(B32,INPUT!$A$2:$A$1001,0))&gt;=1000000,"$1M+ Spend | ","")&amp;IF(INDEX(INPUT!$H$2:$H$1001,MATCH(B32,INPUT!$A$2:$A$1001,0))&lt;=7,"Low Safety Stock | ","")),LEN(TRIM(IF(INDEX(INPUT!$F$2:$F$1001,MATCH(B32,INPUT!$A$2:$A$1001,0))="Y","CTB | ","")&amp;IF(INDEX(INPUT!$E$2:$E$1001,MATCH(B32,INPUT!$A$2:$A$1001,0))="Y","Single Source | ","")&amp;IF(INDEX(INPUT!$L$2:$L$1001,MATCH(B32,INPUT!$A$2:$A$1001,0))&lt;=65,"OTD Critical | ",IF(INDEX(INPUT!$L$2:$L$1001,MATCH(B32,INPUT!$A$2:$A$1001,0))&lt;=75,"OTD Poor | ",""))&amp;IF(INDEX(INPUT!$K$2:$K$1001,MATCH(B32,INPUT!$A$2:$A$1001,0))&gt;=20,"High Cost Delta | ","")&amp;IF(INDEX(INPUT!$C$2:$C$1001,MATCH(B32,INPUT!$A$2:$A$1001,0))&gt;=1000000,"$1M+ Spend | ","")&amp;IF(INDEX(INPUT!$H$2:$H$1001,MATCH(B32,INPUT!$A$2:$A$1001,0))&lt;=7,"Low Safety Stock |","")))-2)),"")</f>
        <v>High Cost Delta</v>
      </c>
    </row>
    <row r="33" spans="1:13">
      <c r="A33">
        <f t="shared" si="0"/>
        <v>32</v>
      </c>
      <c r="B33" t="str">
        <f>INDEX(SCORING!$A$2:$A$1001,MATCH(J33,SCORING!$H$2:$H$1001,0))</f>
        <v>P-1019</v>
      </c>
      <c r="C33" t="str">
        <f>INDEX(INPUT!$B$2:$B$1001,MATCH(B33,INPUT!$A$2:$A$1001,0))</f>
        <v>Aluminum Fuel Tank Panel</v>
      </c>
      <c r="D33" s="5">
        <f>INDEX(SCORING!$F$2:$F$1001,MATCH(J33,SCORING!$H$2:$H$1001,0))</f>
        <v>46.5</v>
      </c>
      <c r="E33">
        <f>INDEX(SCORING!$B$2:$B$1001,MATCH(B33,SCORING!$A$2:$A$1001,0))</f>
        <v>3</v>
      </c>
      <c r="F33">
        <f>INDEX(SCORING!$C$2:$C$1001,MATCH(B33,SCORING!$A$2:$A$1001,0))</f>
        <v>1.25</v>
      </c>
      <c r="G33">
        <f>INDEX(SCORING!$D$2:$D$1001,MATCH(B33,SCORING!$A$2:$A$1001,0))</f>
        <v>2.5</v>
      </c>
      <c r="H33">
        <f>INDEX(SCORING!$E$2:$E$1001,MATCH(B33,SCORING!$A$2:$A$1001,0))</f>
        <v>2.5</v>
      </c>
      <c r="I33" t="str">
        <f>INDEX(SCORING!$G$2:$G$1001,MATCH(B33,SCORING!$A$2:$A$1001,0))</f>
        <v>Review</v>
      </c>
      <c r="J33">
        <f>LARGE(SCORING!$H$2:$H$1001,A33)</f>
        <v>46.52</v>
      </c>
      <c r="K33" s="7" t="str">
        <f>IF(INDEX(INPUT!$O$2:$O$1001,MATCH(B33,INPUT!$A$2:$A$1001,0))="L","⚠️ Verify Data Before Action","")</f>
        <v/>
      </c>
      <c r="L33" t="str">
        <f>IF(INDEX(INPUT!$K$2:$K$1001,MATCH(B33,INPUT!$A$2:$A$1001,0))="","⚠️ No Should-Cost Data","")</f>
        <v/>
      </c>
      <c r="M33" t="str">
        <f>IFERROR(TRIM(LEFT(TRIM(IF(INDEX(INPUT!$F$2:$F$1001,MATCH(B33,INPUT!$A$2:$A$1001,0))="Y","CTB | ","")&amp;IF(INDEX(INPUT!$E$2:$E$1001,MATCH(B33,INPUT!$A$2:$A$1001,0))="Y","Single Source | ","")&amp;IF(INDEX(INPUT!$L$2:$L$1001,MATCH(B33,INPUT!$A$2:$A$1001,0))&lt;=65,"OTD Critical | ",IF(INDEX(INPUT!$L$2:$L$1001,MATCH(B33,INPUT!$A$2:$A$1001,0))&lt;=75,"OTD Poor | ",""))&amp;IF(INDEX(INPUT!$K$2:$K$1001,MATCH(B33,INPUT!$A$2:$A$1001,0))&gt;=20,"High Cost Delta | ","")&amp;IF(INDEX(INPUT!$C$2:$C$1001,MATCH(B33,INPUT!$A$2:$A$1001,0))&gt;=1000000,"$1M+ Spend | ","")&amp;IF(INDEX(INPUT!$H$2:$H$1001,MATCH(B33,INPUT!$A$2:$A$1001,0))&lt;=7,"Low Safety Stock | ","")),LEN(TRIM(IF(INDEX(INPUT!$F$2:$F$1001,MATCH(B33,INPUT!$A$2:$A$1001,0))="Y","CTB | ","")&amp;IF(INDEX(INPUT!$E$2:$E$1001,MATCH(B33,INPUT!$A$2:$A$1001,0))="Y","Single Source | ","")&amp;IF(INDEX(INPUT!$L$2:$L$1001,MATCH(B33,INPUT!$A$2:$A$1001,0))&lt;=65,"OTD Critical | ",IF(INDEX(INPUT!$L$2:$L$1001,MATCH(B33,INPUT!$A$2:$A$1001,0))&lt;=75,"OTD Poor | ",""))&amp;IF(INDEX(INPUT!$K$2:$K$1001,MATCH(B33,INPUT!$A$2:$A$1001,0))&gt;=20,"High Cost Delta | ","")&amp;IF(INDEX(INPUT!$C$2:$C$1001,MATCH(B33,INPUT!$A$2:$A$1001,0))&gt;=1000000,"$1M+ Spend | ","")&amp;IF(INDEX(INPUT!$H$2:$H$1001,MATCH(B33,INPUT!$A$2:$A$1001,0))&lt;=7,"Low Safety Stock |","")))-2)),"")</f>
        <v>OTD Poor</v>
      </c>
    </row>
    <row r="34" spans="1:13">
      <c r="A34">
        <f t="shared" si="0"/>
        <v>33</v>
      </c>
      <c r="B34" t="str">
        <f>INDEX(SCORING!$A$2:$A$1001,MATCH(J34,SCORING!$H$2:$H$1001,0))</f>
        <v>P-1013</v>
      </c>
      <c r="C34" t="str">
        <f>INDEX(INPUT!$B$2:$B$1001,MATCH(B34,INPUT!$A$2:$A$1001,0))</f>
        <v>Titanium Fastener - Flight</v>
      </c>
      <c r="D34" s="5">
        <f>INDEX(SCORING!$F$2:$F$1001,MATCH(J34,SCORING!$H$2:$H$1001,0))</f>
        <v>46</v>
      </c>
      <c r="E34">
        <f>INDEX(SCORING!$B$2:$B$1001,MATCH(B34,SCORING!$A$2:$A$1001,0))</f>
        <v>5</v>
      </c>
      <c r="F34">
        <f>INDEX(SCORING!$C$2:$C$1001,MATCH(B34,SCORING!$A$2:$A$1001,0))</f>
        <v>1.25</v>
      </c>
      <c r="G34">
        <f>INDEX(SCORING!$D$2:$D$1001,MATCH(B34,SCORING!$A$2:$A$1001,0))</f>
        <v>2</v>
      </c>
      <c r="H34">
        <f>INDEX(SCORING!$E$2:$E$1001,MATCH(B34,SCORING!$A$2:$A$1001,0))</f>
        <v>2</v>
      </c>
      <c r="I34" t="str">
        <f>INDEX(SCORING!$G$2:$G$1001,MATCH(B34,SCORING!$A$2:$A$1001,0))</f>
        <v>Dual Source Priority</v>
      </c>
      <c r="J34">
        <f>LARGE(SCORING!$H$2:$H$1001,A34)</f>
        <v>46.014000000000003</v>
      </c>
      <c r="K34" s="7" t="str">
        <f>IF(INDEX(INPUT!$O$2:$O$1001,MATCH(B34,INPUT!$A$2:$A$1001,0))="L","⚠️ Verify Data Before Action","")</f>
        <v/>
      </c>
      <c r="L34" t="str">
        <f>IF(INDEX(INPUT!$K$2:$K$1001,MATCH(B34,INPUT!$A$2:$A$1001,0))="","⚠️ No Should-Cost Data","")</f>
        <v/>
      </c>
      <c r="M34" t="str">
        <f>IFERROR(TRIM(LEFT(TRIM(IF(INDEX(INPUT!$F$2:$F$1001,MATCH(B34,INPUT!$A$2:$A$1001,0))="Y","CTB | ","")&amp;IF(INDEX(INPUT!$E$2:$E$1001,MATCH(B34,INPUT!$A$2:$A$1001,0))="Y","Single Source | ","")&amp;IF(INDEX(INPUT!$L$2:$L$1001,MATCH(B34,INPUT!$A$2:$A$1001,0))&lt;=65,"OTD Critical | ",IF(INDEX(INPUT!$L$2:$L$1001,MATCH(B34,INPUT!$A$2:$A$1001,0))&lt;=75,"OTD Poor | ",""))&amp;IF(INDEX(INPUT!$K$2:$K$1001,MATCH(B34,INPUT!$A$2:$A$1001,0))&gt;=20,"High Cost Delta | ","")&amp;IF(INDEX(INPUT!$C$2:$C$1001,MATCH(B34,INPUT!$A$2:$A$1001,0))&gt;=1000000,"$1M+ Spend | ","")&amp;IF(INDEX(INPUT!$H$2:$H$1001,MATCH(B34,INPUT!$A$2:$A$1001,0))&lt;=7,"Low Safety Stock | ","")),LEN(TRIM(IF(INDEX(INPUT!$F$2:$F$1001,MATCH(B34,INPUT!$A$2:$A$1001,0))="Y","CTB | ","")&amp;IF(INDEX(INPUT!$E$2:$E$1001,MATCH(B34,INPUT!$A$2:$A$1001,0))="Y","Single Source | ","")&amp;IF(INDEX(INPUT!$L$2:$L$1001,MATCH(B34,INPUT!$A$2:$A$1001,0))&lt;=65,"OTD Critical | ",IF(INDEX(INPUT!$L$2:$L$1001,MATCH(B34,INPUT!$A$2:$A$1001,0))&lt;=75,"OTD Poor | ",""))&amp;IF(INDEX(INPUT!$K$2:$K$1001,MATCH(B34,INPUT!$A$2:$A$1001,0))&gt;=20,"High Cost Delta | ","")&amp;IF(INDEX(INPUT!$C$2:$C$1001,MATCH(B34,INPUT!$A$2:$A$1001,0))&gt;=1000000,"$1M+ Spend | ","")&amp;IF(INDEX(INPUT!$H$2:$H$1001,MATCH(B34,INPUT!$A$2:$A$1001,0))&lt;=7,"Low Safety Stock |","")))-2)),"")</f>
        <v>CTB | Low Safety Stock</v>
      </c>
    </row>
    <row r="35" spans="1:13">
      <c r="A35">
        <f t="shared" si="0"/>
        <v>34</v>
      </c>
      <c r="B35" t="str">
        <f>INDEX(SCORING!$A$2:$A$1001,MATCH(J35,SCORING!$H$2:$H$1001,0))</f>
        <v>P-1052</v>
      </c>
      <c r="C35" t="str">
        <f>INDEX(INPUT!$B$2:$B$1001,MATCH(B35,INPUT!$A$2:$A$1001,0))</f>
        <v>Steel Fastener Bulk Pack</v>
      </c>
      <c r="D35" s="5">
        <f>INDEX(SCORING!$F$2:$F$1001,MATCH(J35,SCORING!$H$2:$H$1001,0))</f>
        <v>45</v>
      </c>
      <c r="E35">
        <f>INDEX(SCORING!$B$2:$B$1001,MATCH(B35,SCORING!$A$2:$A$1001,0))</f>
        <v>1</v>
      </c>
      <c r="F35">
        <f>INDEX(SCORING!$C$2:$C$1001,MATCH(B35,SCORING!$A$2:$A$1001,0))</f>
        <v>1</v>
      </c>
      <c r="G35">
        <f>INDEX(SCORING!$D$2:$D$1001,MATCH(B35,SCORING!$A$2:$A$1001,0))</f>
        <v>3.5</v>
      </c>
      <c r="H35">
        <f>INDEX(SCORING!$E$2:$E$1001,MATCH(B35,SCORING!$A$2:$A$1001,0))</f>
        <v>2</v>
      </c>
      <c r="I35" t="str">
        <f>INDEX(SCORING!$G$2:$G$1001,MATCH(B35,SCORING!$A$2:$A$1001,0))</f>
        <v>Review</v>
      </c>
      <c r="J35">
        <f>LARGE(SCORING!$H$2:$H$1001,A35)</f>
        <v>45.052999999999997</v>
      </c>
      <c r="K35" s="7" t="str">
        <f>IF(INDEX(INPUT!$O$2:$O$1001,MATCH(B35,INPUT!$A$2:$A$1001,0))="L","⚠️ Verify Data Before Action","")</f>
        <v/>
      </c>
      <c r="L35" t="str">
        <f>IF(INDEX(INPUT!$K$2:$K$1001,MATCH(B35,INPUT!$A$2:$A$1001,0))="","⚠️ No Should-Cost Data","")</f>
        <v/>
      </c>
      <c r="M35" t="str">
        <f>IFERROR(TRIM(LEFT(TRIM(IF(INDEX(INPUT!$F$2:$F$1001,MATCH(B35,INPUT!$A$2:$A$1001,0))="Y","CTB | ","")&amp;IF(INDEX(INPUT!$E$2:$E$1001,MATCH(B35,INPUT!$A$2:$A$1001,0))="Y","Single Source | ","")&amp;IF(INDEX(INPUT!$L$2:$L$1001,MATCH(B35,INPUT!$A$2:$A$1001,0))&lt;=65,"OTD Critical | ",IF(INDEX(INPUT!$L$2:$L$1001,MATCH(B35,INPUT!$A$2:$A$1001,0))&lt;=75,"OTD Poor | ",""))&amp;IF(INDEX(INPUT!$K$2:$K$1001,MATCH(B35,INPUT!$A$2:$A$1001,0))&gt;=20,"High Cost Delta | ","")&amp;IF(INDEX(INPUT!$C$2:$C$1001,MATCH(B35,INPUT!$A$2:$A$1001,0))&gt;=1000000,"$1M+ Spend | ","")&amp;IF(INDEX(INPUT!$H$2:$H$1001,MATCH(B35,INPUT!$A$2:$A$1001,0))&lt;=7,"Low Safety Stock | ","")),LEN(TRIM(IF(INDEX(INPUT!$F$2:$F$1001,MATCH(B35,INPUT!$A$2:$A$1001,0))="Y","CTB | ","")&amp;IF(INDEX(INPUT!$E$2:$E$1001,MATCH(B35,INPUT!$A$2:$A$1001,0))="Y","Single Source | ","")&amp;IF(INDEX(INPUT!$L$2:$L$1001,MATCH(B35,INPUT!$A$2:$A$1001,0))&lt;=65,"OTD Critical | ",IF(INDEX(INPUT!$L$2:$L$1001,MATCH(B35,INPUT!$A$2:$A$1001,0))&lt;=75,"OTD Poor | ",""))&amp;IF(INDEX(INPUT!$K$2:$K$1001,MATCH(B35,INPUT!$A$2:$A$1001,0))&gt;=20,"High Cost Delta | ","")&amp;IF(INDEX(INPUT!$C$2:$C$1001,MATCH(B35,INPUT!$A$2:$A$1001,0))&gt;=1000000,"$1M+ Spend | ","")&amp;IF(INDEX(INPUT!$H$2:$H$1001,MATCH(B35,INPUT!$A$2:$A$1001,0))&lt;=7,"Low Safety Stock |","")))-2)),"")</f>
        <v>High Cost Delta</v>
      </c>
    </row>
    <row r="36" spans="1:13">
      <c r="A36">
        <f t="shared" si="0"/>
        <v>35</v>
      </c>
      <c r="B36" t="str">
        <f>INDEX(SCORING!$A$2:$A$1001,MATCH(J36,SCORING!$H$2:$H$1001,0))</f>
        <v>P-1021</v>
      </c>
      <c r="C36" t="str">
        <f>INDEX(INPUT!$B$2:$B$1001,MATCH(B36,INPUT!$A$2:$A$1001,0))</f>
        <v>Titanium Actuator Rod</v>
      </c>
      <c r="D36" s="5">
        <f>INDEX(SCORING!$F$2:$F$1001,MATCH(J36,SCORING!$H$2:$H$1001,0))</f>
        <v>37</v>
      </c>
      <c r="E36">
        <f>INDEX(SCORING!$B$2:$B$1001,MATCH(B36,SCORING!$A$2:$A$1001,0))</f>
        <v>2</v>
      </c>
      <c r="F36">
        <f>INDEX(SCORING!$C$2:$C$1001,MATCH(B36,SCORING!$A$2:$A$1001,0))</f>
        <v>1.25</v>
      </c>
      <c r="G36">
        <f>INDEX(SCORING!$D$2:$D$1001,MATCH(B36,SCORING!$A$2:$A$1001,0))</f>
        <v>2</v>
      </c>
      <c r="H36">
        <f>INDEX(SCORING!$E$2:$E$1001,MATCH(B36,SCORING!$A$2:$A$1001,0))</f>
        <v>2</v>
      </c>
      <c r="I36" t="str">
        <f>INDEX(SCORING!$G$2:$G$1001,MATCH(B36,SCORING!$A$2:$A$1001,0))</f>
        <v>Monitor</v>
      </c>
      <c r="J36">
        <f>LARGE(SCORING!$H$2:$H$1001,A36)</f>
        <v>37.021999999999998</v>
      </c>
      <c r="K36" s="7" t="str">
        <f>IF(INDEX(INPUT!$O$2:$O$1001,MATCH(B36,INPUT!$A$2:$A$1001,0))="L","⚠️ Verify Data Before Action","")</f>
        <v/>
      </c>
      <c r="L36" t="str">
        <f>IF(INDEX(INPUT!$K$2:$K$1001,MATCH(B36,INPUT!$A$2:$A$1001,0))="","⚠️ No Should-Cost Data","")</f>
        <v/>
      </c>
      <c r="M36" t="str">
        <f>IFERROR(TRIM(LEFT(TRIM(IF(INDEX(INPUT!$F$2:$F$1001,MATCH(B36,INPUT!$A$2:$A$1001,0))="Y","CTB | ","")&amp;IF(INDEX(INPUT!$E$2:$E$1001,MATCH(B36,INPUT!$A$2:$A$1001,0))="Y","Single Source | ","")&amp;IF(INDEX(INPUT!$L$2:$L$1001,MATCH(B36,INPUT!$A$2:$A$1001,0))&lt;=65,"OTD Critical | ",IF(INDEX(INPUT!$L$2:$L$1001,MATCH(B36,INPUT!$A$2:$A$1001,0))&lt;=75,"OTD Poor | ",""))&amp;IF(INDEX(INPUT!$K$2:$K$1001,MATCH(B36,INPUT!$A$2:$A$1001,0))&gt;=20,"High Cost Delta | ","")&amp;IF(INDEX(INPUT!$C$2:$C$1001,MATCH(B36,INPUT!$A$2:$A$1001,0))&gt;=1000000,"$1M+ Spend | ","")&amp;IF(INDEX(INPUT!$H$2:$H$1001,MATCH(B36,INPUT!$A$2:$A$1001,0))&lt;=7,"Low Safety Stock | ","")),LEN(TRIM(IF(INDEX(INPUT!$F$2:$F$1001,MATCH(B36,INPUT!$A$2:$A$1001,0))="Y","CTB | ","")&amp;IF(INDEX(INPUT!$E$2:$E$1001,MATCH(B36,INPUT!$A$2:$A$1001,0))="Y","Single Source | ","")&amp;IF(INDEX(INPUT!$L$2:$L$1001,MATCH(B36,INPUT!$A$2:$A$1001,0))&lt;=65,"OTD Critical | ",IF(INDEX(INPUT!$L$2:$L$1001,MATCH(B36,INPUT!$A$2:$A$1001,0))&lt;=75,"OTD Poor | ",""))&amp;IF(INDEX(INPUT!$K$2:$K$1001,MATCH(B36,INPUT!$A$2:$A$1001,0))&gt;=20,"High Cost Delta | ","")&amp;IF(INDEX(INPUT!$C$2:$C$1001,MATCH(B36,INPUT!$A$2:$A$1001,0))&gt;=1000000,"$1M+ Spend | ","")&amp;IF(INDEX(INPUT!$H$2:$H$1001,MATCH(B36,INPUT!$A$2:$A$1001,0))&lt;=7,"Low Safety Stock |","")))-2)),"")</f>
        <v/>
      </c>
    </row>
    <row r="37" spans="1:13">
      <c r="A37">
        <f t="shared" si="0"/>
        <v>36</v>
      </c>
      <c r="B37" t="str">
        <f>INDEX(SCORING!$A$2:$A$1001,MATCH(J37,SCORING!$H$2:$H$1001,0))</f>
        <v>P-1007</v>
      </c>
      <c r="C37" t="str">
        <f>INDEX(INPUT!$B$2:$B$1001,MATCH(B37,INPUT!$A$2:$A$1001,0))</f>
        <v>Titanium Weld Fitting</v>
      </c>
      <c r="D37" s="5">
        <f>INDEX(SCORING!$F$2:$F$1001,MATCH(J37,SCORING!$H$2:$H$1001,0))</f>
        <v>37</v>
      </c>
      <c r="E37">
        <f>INDEX(SCORING!$B$2:$B$1001,MATCH(B37,SCORING!$A$2:$A$1001,0))</f>
        <v>2</v>
      </c>
      <c r="F37">
        <f>INDEX(SCORING!$C$2:$C$1001,MATCH(B37,SCORING!$A$2:$A$1001,0))</f>
        <v>1.25</v>
      </c>
      <c r="G37">
        <f>INDEX(SCORING!$D$2:$D$1001,MATCH(B37,SCORING!$A$2:$A$1001,0))</f>
        <v>2</v>
      </c>
      <c r="H37">
        <f>INDEX(SCORING!$E$2:$E$1001,MATCH(B37,SCORING!$A$2:$A$1001,0))</f>
        <v>2</v>
      </c>
      <c r="I37" t="str">
        <f>INDEX(SCORING!$G$2:$G$1001,MATCH(B37,SCORING!$A$2:$A$1001,0))</f>
        <v>Monitor</v>
      </c>
      <c r="J37">
        <f>LARGE(SCORING!$H$2:$H$1001,A37)</f>
        <v>37.008000000000003</v>
      </c>
      <c r="K37" s="7" t="str">
        <f>IF(INDEX(INPUT!$O$2:$O$1001,MATCH(B37,INPUT!$A$2:$A$1001,0))="L","⚠️ Verify Data Before Action","")</f>
        <v/>
      </c>
      <c r="L37" t="str">
        <f>IF(INDEX(INPUT!$K$2:$K$1001,MATCH(B37,INPUT!$A$2:$A$1001,0))="","⚠️ No Should-Cost Data","")</f>
        <v/>
      </c>
      <c r="M37" t="str">
        <f>IFERROR(TRIM(LEFT(TRIM(IF(INDEX(INPUT!$F$2:$F$1001,MATCH(B37,INPUT!$A$2:$A$1001,0))="Y","CTB | ","")&amp;IF(INDEX(INPUT!$E$2:$E$1001,MATCH(B37,INPUT!$A$2:$A$1001,0))="Y","Single Source | ","")&amp;IF(INDEX(INPUT!$L$2:$L$1001,MATCH(B37,INPUT!$A$2:$A$1001,0))&lt;=65,"OTD Critical | ",IF(INDEX(INPUT!$L$2:$L$1001,MATCH(B37,INPUT!$A$2:$A$1001,0))&lt;=75,"OTD Poor | ",""))&amp;IF(INDEX(INPUT!$K$2:$K$1001,MATCH(B37,INPUT!$A$2:$A$1001,0))&gt;=20,"High Cost Delta | ","")&amp;IF(INDEX(INPUT!$C$2:$C$1001,MATCH(B37,INPUT!$A$2:$A$1001,0))&gt;=1000000,"$1M+ Spend | ","")&amp;IF(INDEX(INPUT!$H$2:$H$1001,MATCH(B37,INPUT!$A$2:$A$1001,0))&lt;=7,"Low Safety Stock | ","")),LEN(TRIM(IF(INDEX(INPUT!$F$2:$F$1001,MATCH(B37,INPUT!$A$2:$A$1001,0))="Y","CTB | ","")&amp;IF(INDEX(INPUT!$E$2:$E$1001,MATCH(B37,INPUT!$A$2:$A$1001,0))="Y","Single Source | ","")&amp;IF(INDEX(INPUT!$L$2:$L$1001,MATCH(B37,INPUT!$A$2:$A$1001,0))&lt;=65,"OTD Critical | ",IF(INDEX(INPUT!$L$2:$L$1001,MATCH(B37,INPUT!$A$2:$A$1001,0))&lt;=75,"OTD Poor | ",""))&amp;IF(INDEX(INPUT!$K$2:$K$1001,MATCH(B37,INPUT!$A$2:$A$1001,0))&gt;=20,"High Cost Delta | ","")&amp;IF(INDEX(INPUT!$C$2:$C$1001,MATCH(B37,INPUT!$A$2:$A$1001,0))&gt;=1000000,"$1M+ Spend | ","")&amp;IF(INDEX(INPUT!$H$2:$H$1001,MATCH(B37,INPUT!$A$2:$A$1001,0))&lt;=7,"Low Safety Stock |","")))-2)),"")</f>
        <v/>
      </c>
    </row>
    <row r="38" spans="1:13">
      <c r="A38">
        <f t="shared" si="0"/>
        <v>37</v>
      </c>
      <c r="B38" t="str">
        <f>INDEX(SCORING!$A$2:$A$1001,MATCH(J38,SCORING!$H$2:$H$1001,0))</f>
        <v>P-1053</v>
      </c>
      <c r="C38" t="str">
        <f>INDEX(INPUT!$B$2:$B$1001,MATCH(B38,INPUT!$A$2:$A$1001,0))</f>
        <v>Aluminum Skin Assembly</v>
      </c>
      <c r="D38" s="5">
        <f>INDEX(SCORING!$F$2:$F$1001,MATCH(J38,SCORING!$H$2:$H$1001,0))</f>
        <v>32</v>
      </c>
      <c r="E38">
        <f>INDEX(SCORING!$B$2:$B$1001,MATCH(B38,SCORING!$A$2:$A$1001,0))</f>
        <v>0</v>
      </c>
      <c r="F38">
        <f>INDEX(SCORING!$C$2:$C$1001,MATCH(B38,SCORING!$A$2:$A$1001,0))</f>
        <v>1</v>
      </c>
      <c r="G38">
        <f>INDEX(SCORING!$D$2:$D$1001,MATCH(B38,SCORING!$A$2:$A$1001,0))</f>
        <v>3.5</v>
      </c>
      <c r="H38">
        <f>INDEX(SCORING!$E$2:$E$1001,MATCH(B38,SCORING!$A$2:$A$1001,0))</f>
        <v>0</v>
      </c>
      <c r="I38" t="str">
        <f>INDEX(SCORING!$G$2:$G$1001,MATCH(B38,SCORING!$A$2:$A$1001,0))</f>
        <v>Monitor</v>
      </c>
      <c r="J38">
        <f>LARGE(SCORING!$H$2:$H$1001,A38)</f>
        <v>32.054000000000002</v>
      </c>
      <c r="K38" s="7" t="str">
        <f>IF(INDEX(INPUT!$O$2:$O$1001,MATCH(B38,INPUT!$A$2:$A$1001,0))="L","⚠️ Verify Data Before Action","")</f>
        <v/>
      </c>
      <c r="L38" t="str">
        <f>IF(INDEX(INPUT!$K$2:$K$1001,MATCH(B38,INPUT!$A$2:$A$1001,0))="","⚠️ No Should-Cost Data","")</f>
        <v/>
      </c>
      <c r="M38" t="str">
        <f>IFERROR(TRIM(LEFT(TRIM(IF(INDEX(INPUT!$F$2:$F$1001,MATCH(B38,INPUT!$A$2:$A$1001,0))="Y","CTB | ","")&amp;IF(INDEX(INPUT!$E$2:$E$1001,MATCH(B38,INPUT!$A$2:$A$1001,0))="Y","Single Source | ","")&amp;IF(INDEX(INPUT!$L$2:$L$1001,MATCH(B38,INPUT!$A$2:$A$1001,0))&lt;=65,"OTD Critical | ",IF(INDEX(INPUT!$L$2:$L$1001,MATCH(B38,INPUT!$A$2:$A$1001,0))&lt;=75,"OTD Poor | ",""))&amp;IF(INDEX(INPUT!$K$2:$K$1001,MATCH(B38,INPUT!$A$2:$A$1001,0))&gt;=20,"High Cost Delta | ","")&amp;IF(INDEX(INPUT!$C$2:$C$1001,MATCH(B38,INPUT!$A$2:$A$1001,0))&gt;=1000000,"$1M+ Spend | ","")&amp;IF(INDEX(INPUT!$H$2:$H$1001,MATCH(B38,INPUT!$A$2:$A$1001,0))&lt;=7,"Low Safety Stock | ","")),LEN(TRIM(IF(INDEX(INPUT!$F$2:$F$1001,MATCH(B38,INPUT!$A$2:$A$1001,0))="Y","CTB | ","")&amp;IF(INDEX(INPUT!$E$2:$E$1001,MATCH(B38,INPUT!$A$2:$A$1001,0))="Y","Single Source | ","")&amp;IF(INDEX(INPUT!$L$2:$L$1001,MATCH(B38,INPUT!$A$2:$A$1001,0))&lt;=65,"OTD Critical | ",IF(INDEX(INPUT!$L$2:$L$1001,MATCH(B38,INPUT!$A$2:$A$1001,0))&lt;=75,"OTD Poor | ",""))&amp;IF(INDEX(INPUT!$K$2:$K$1001,MATCH(B38,INPUT!$A$2:$A$1001,0))&gt;=20,"High Cost Delta | ","")&amp;IF(INDEX(INPUT!$C$2:$C$1001,MATCH(B38,INPUT!$A$2:$A$1001,0))&gt;=1000000,"$1M+ Spend | ","")&amp;IF(INDEX(INPUT!$H$2:$H$1001,MATCH(B38,INPUT!$A$2:$A$1001,0))&lt;=7,"Low Safety Stock |","")))-2)),"")</f>
        <v>High Cost Delta</v>
      </c>
    </row>
    <row r="39" spans="1:13">
      <c r="A39">
        <f t="shared" si="0"/>
        <v>38</v>
      </c>
      <c r="B39" t="str">
        <f>INDEX(SCORING!$A$2:$A$1001,MATCH(J39,SCORING!$H$2:$H$1001,0))</f>
        <v>P-1057</v>
      </c>
      <c r="C39" t="str">
        <f>INDEX(INPUT!$B$2:$B$1001,MATCH(B39,INPUT!$A$2:$A$1001,0))</f>
        <v>Steel Mounting Hardware</v>
      </c>
      <c r="D39" s="5">
        <f>INDEX(SCORING!$F$2:$F$1001,MATCH(J39,SCORING!$H$2:$H$1001,0))</f>
        <v>28</v>
      </c>
      <c r="E39">
        <f>INDEX(SCORING!$B$2:$B$1001,MATCH(B39,SCORING!$A$2:$A$1001,0))</f>
        <v>0</v>
      </c>
      <c r="F39">
        <f>INDEX(SCORING!$C$2:$C$1001,MATCH(B39,SCORING!$A$2:$A$1001,0))</f>
        <v>1</v>
      </c>
      <c r="G39">
        <f>INDEX(SCORING!$D$2:$D$1001,MATCH(B39,SCORING!$A$2:$A$1001,0))</f>
        <v>3</v>
      </c>
      <c r="H39">
        <f>INDEX(SCORING!$E$2:$E$1001,MATCH(B39,SCORING!$A$2:$A$1001,0))</f>
        <v>0</v>
      </c>
      <c r="I39" t="str">
        <f>INDEX(SCORING!$G$2:$G$1001,MATCH(B39,SCORING!$A$2:$A$1001,0))</f>
        <v>Monitor</v>
      </c>
      <c r="J39">
        <f>LARGE(SCORING!$H$2:$H$1001,A39)</f>
        <v>28.058</v>
      </c>
      <c r="K39" s="7" t="str">
        <f>IF(INDEX(INPUT!$O$2:$O$1001,MATCH(B39,INPUT!$A$2:$A$1001,0))="L","⚠️ Verify Data Before Action","")</f>
        <v/>
      </c>
      <c r="L39" t="str">
        <f>IF(INDEX(INPUT!$K$2:$K$1001,MATCH(B39,INPUT!$A$2:$A$1001,0))="","⚠️ No Should-Cost Data","")</f>
        <v/>
      </c>
      <c r="M39" t="str">
        <f>IFERROR(TRIM(LEFT(TRIM(IF(INDEX(INPUT!$F$2:$F$1001,MATCH(B39,INPUT!$A$2:$A$1001,0))="Y","CTB | ","")&amp;IF(INDEX(INPUT!$E$2:$E$1001,MATCH(B39,INPUT!$A$2:$A$1001,0))="Y","Single Source | ","")&amp;IF(INDEX(INPUT!$L$2:$L$1001,MATCH(B39,INPUT!$A$2:$A$1001,0))&lt;=65,"OTD Critical | ",IF(INDEX(INPUT!$L$2:$L$1001,MATCH(B39,INPUT!$A$2:$A$1001,0))&lt;=75,"OTD Poor | ",""))&amp;IF(INDEX(INPUT!$K$2:$K$1001,MATCH(B39,INPUT!$A$2:$A$1001,0))&gt;=20,"High Cost Delta | ","")&amp;IF(INDEX(INPUT!$C$2:$C$1001,MATCH(B39,INPUT!$A$2:$A$1001,0))&gt;=1000000,"$1M+ Spend | ","")&amp;IF(INDEX(INPUT!$H$2:$H$1001,MATCH(B39,INPUT!$A$2:$A$1001,0))&lt;=7,"Low Safety Stock | ","")),LEN(TRIM(IF(INDEX(INPUT!$F$2:$F$1001,MATCH(B39,INPUT!$A$2:$A$1001,0))="Y","CTB | ","")&amp;IF(INDEX(INPUT!$E$2:$E$1001,MATCH(B39,INPUT!$A$2:$A$1001,0))="Y","Single Source | ","")&amp;IF(INDEX(INPUT!$L$2:$L$1001,MATCH(B39,INPUT!$A$2:$A$1001,0))&lt;=65,"OTD Critical | ",IF(INDEX(INPUT!$L$2:$L$1001,MATCH(B39,INPUT!$A$2:$A$1001,0))&lt;=75,"OTD Poor | ",""))&amp;IF(INDEX(INPUT!$K$2:$K$1001,MATCH(B39,INPUT!$A$2:$A$1001,0))&gt;=20,"High Cost Delta | ","")&amp;IF(INDEX(INPUT!$C$2:$C$1001,MATCH(B39,INPUT!$A$2:$A$1001,0))&gt;=1000000,"$1M+ Spend | ","")&amp;IF(INDEX(INPUT!$H$2:$H$1001,MATCH(B39,INPUT!$A$2:$A$1001,0))&lt;=7,"Low Safety Stock |","")))-2)),"")</f>
        <v>High Cost Delta</v>
      </c>
    </row>
    <row r="40" spans="1:13">
      <c r="A40">
        <f t="shared" si="0"/>
        <v>39</v>
      </c>
      <c r="B40" t="str">
        <f>INDEX(SCORING!$A$2:$A$1001,MATCH(J40,SCORING!$H$2:$H$1001,0))</f>
        <v>P-1056</v>
      </c>
      <c r="C40" t="str">
        <f>INDEX(INPUT!$B$2:$B$1001,MATCH(B40,INPUT!$A$2:$A$1001,0))</f>
        <v>Aluminum Access Panel</v>
      </c>
      <c r="D40" s="5">
        <f>INDEX(SCORING!$F$2:$F$1001,MATCH(J40,SCORING!$H$2:$H$1001,0))</f>
        <v>28</v>
      </c>
      <c r="E40">
        <f>INDEX(SCORING!$B$2:$B$1001,MATCH(B40,SCORING!$A$2:$A$1001,0))</f>
        <v>0</v>
      </c>
      <c r="F40">
        <f>INDEX(SCORING!$C$2:$C$1001,MATCH(B40,SCORING!$A$2:$A$1001,0))</f>
        <v>1</v>
      </c>
      <c r="G40">
        <f>INDEX(SCORING!$D$2:$D$1001,MATCH(B40,SCORING!$A$2:$A$1001,0))</f>
        <v>3</v>
      </c>
      <c r="H40">
        <f>INDEX(SCORING!$E$2:$E$1001,MATCH(B40,SCORING!$A$2:$A$1001,0))</f>
        <v>0</v>
      </c>
      <c r="I40" t="str">
        <f>INDEX(SCORING!$G$2:$G$1001,MATCH(B40,SCORING!$A$2:$A$1001,0))</f>
        <v>Monitor</v>
      </c>
      <c r="J40">
        <f>LARGE(SCORING!$H$2:$H$1001,A40)</f>
        <v>28.056999999999999</v>
      </c>
      <c r="K40" s="7" t="str">
        <f>IF(INDEX(INPUT!$O$2:$O$1001,MATCH(B40,INPUT!$A$2:$A$1001,0))="L","⚠️ Verify Data Before Action","")</f>
        <v/>
      </c>
      <c r="L40" t="str">
        <f>IF(INDEX(INPUT!$K$2:$K$1001,MATCH(B40,INPUT!$A$2:$A$1001,0))="","⚠️ No Should-Cost Data","")</f>
        <v/>
      </c>
      <c r="M40" t="str">
        <f>IFERROR(TRIM(LEFT(TRIM(IF(INDEX(INPUT!$F$2:$F$1001,MATCH(B40,INPUT!$A$2:$A$1001,0))="Y","CTB | ","")&amp;IF(INDEX(INPUT!$E$2:$E$1001,MATCH(B40,INPUT!$A$2:$A$1001,0))="Y","Single Source | ","")&amp;IF(INDEX(INPUT!$L$2:$L$1001,MATCH(B40,INPUT!$A$2:$A$1001,0))&lt;=65,"OTD Critical | ",IF(INDEX(INPUT!$L$2:$L$1001,MATCH(B40,INPUT!$A$2:$A$1001,0))&lt;=75,"OTD Poor | ",""))&amp;IF(INDEX(INPUT!$K$2:$K$1001,MATCH(B40,INPUT!$A$2:$A$1001,0))&gt;=20,"High Cost Delta | ","")&amp;IF(INDEX(INPUT!$C$2:$C$1001,MATCH(B40,INPUT!$A$2:$A$1001,0))&gt;=1000000,"$1M+ Spend | ","")&amp;IF(INDEX(INPUT!$H$2:$H$1001,MATCH(B40,INPUT!$A$2:$A$1001,0))&lt;=7,"Low Safety Stock | ","")),LEN(TRIM(IF(INDEX(INPUT!$F$2:$F$1001,MATCH(B40,INPUT!$A$2:$A$1001,0))="Y","CTB | ","")&amp;IF(INDEX(INPUT!$E$2:$E$1001,MATCH(B40,INPUT!$A$2:$A$1001,0))="Y","Single Source | ","")&amp;IF(INDEX(INPUT!$L$2:$L$1001,MATCH(B40,INPUT!$A$2:$A$1001,0))&lt;=65,"OTD Critical | ",IF(INDEX(INPUT!$L$2:$L$1001,MATCH(B40,INPUT!$A$2:$A$1001,0))&lt;=75,"OTD Poor | ",""))&amp;IF(INDEX(INPUT!$K$2:$K$1001,MATCH(B40,INPUT!$A$2:$A$1001,0))&gt;=20,"High Cost Delta | ","")&amp;IF(INDEX(INPUT!$C$2:$C$1001,MATCH(B40,INPUT!$A$2:$A$1001,0))&gt;=1000000,"$1M+ Spend | ","")&amp;IF(INDEX(INPUT!$H$2:$H$1001,MATCH(B40,INPUT!$A$2:$A$1001,0))&lt;=7,"Low Safety Stock |","")))-2)),"")</f>
        <v>High Cost Delta</v>
      </c>
    </row>
    <row r="41" spans="1:13">
      <c r="A41">
        <f t="shared" si="0"/>
        <v>40</v>
      </c>
      <c r="B41" t="str">
        <f>INDEX(SCORING!$A$2:$A$1001,MATCH(J41,SCORING!$H$2:$H$1001,0))</f>
        <v>P-1049</v>
      </c>
      <c r="C41" t="str">
        <f>INDEX(INPUT!$B$2:$B$1001,MATCH(B41,INPUT!$A$2:$A$1001,0))</f>
        <v>Titanium Valve Seat</v>
      </c>
      <c r="D41" s="5">
        <f>INDEX(SCORING!$F$2:$F$1001,MATCH(J41,SCORING!$H$2:$H$1001,0))</f>
        <v>28</v>
      </c>
      <c r="E41">
        <f>INDEX(SCORING!$B$2:$B$1001,MATCH(B41,SCORING!$A$2:$A$1001,0))</f>
        <v>2</v>
      </c>
      <c r="F41">
        <f>INDEX(SCORING!$C$2:$C$1001,MATCH(B41,SCORING!$A$2:$A$1001,0))</f>
        <v>1.25</v>
      </c>
      <c r="G41">
        <f>INDEX(SCORING!$D$2:$D$1001,MATCH(B41,SCORING!$A$2:$A$1001,0))</f>
        <v>1.5</v>
      </c>
      <c r="H41">
        <f>INDEX(SCORING!$E$2:$E$1001,MATCH(B41,SCORING!$A$2:$A$1001,0))</f>
        <v>1</v>
      </c>
      <c r="I41" t="str">
        <f>INDEX(SCORING!$G$2:$G$1001,MATCH(B41,SCORING!$A$2:$A$1001,0))</f>
        <v>Monitor</v>
      </c>
      <c r="J41">
        <f>LARGE(SCORING!$H$2:$H$1001,A41)</f>
        <v>28.05</v>
      </c>
      <c r="K41" s="7" t="str">
        <f>IF(INDEX(INPUT!$O$2:$O$1001,MATCH(B41,INPUT!$A$2:$A$1001,0))="L","⚠️ Verify Data Before Action","")</f>
        <v/>
      </c>
      <c r="L41" t="str">
        <f>IF(INDEX(INPUT!$K$2:$K$1001,MATCH(B41,INPUT!$A$2:$A$1001,0))="","⚠️ No Should-Cost Data","")</f>
        <v/>
      </c>
      <c r="M41" t="str">
        <f>IFERROR(TRIM(LEFT(TRIM(IF(INDEX(INPUT!$F$2:$F$1001,MATCH(B41,INPUT!$A$2:$A$1001,0))="Y","CTB | ","")&amp;IF(INDEX(INPUT!$E$2:$E$1001,MATCH(B41,INPUT!$A$2:$A$1001,0))="Y","Single Source | ","")&amp;IF(INDEX(INPUT!$L$2:$L$1001,MATCH(B41,INPUT!$A$2:$A$1001,0))&lt;=65,"OTD Critical | ",IF(INDEX(INPUT!$L$2:$L$1001,MATCH(B41,INPUT!$A$2:$A$1001,0))&lt;=75,"OTD Poor | ",""))&amp;IF(INDEX(INPUT!$K$2:$K$1001,MATCH(B41,INPUT!$A$2:$A$1001,0))&gt;=20,"High Cost Delta | ","")&amp;IF(INDEX(INPUT!$C$2:$C$1001,MATCH(B41,INPUT!$A$2:$A$1001,0))&gt;=1000000,"$1M+ Spend | ","")&amp;IF(INDEX(INPUT!$H$2:$H$1001,MATCH(B41,INPUT!$A$2:$A$1001,0))&lt;=7,"Low Safety Stock | ","")),LEN(TRIM(IF(INDEX(INPUT!$F$2:$F$1001,MATCH(B41,INPUT!$A$2:$A$1001,0))="Y","CTB | ","")&amp;IF(INDEX(INPUT!$E$2:$E$1001,MATCH(B41,INPUT!$A$2:$A$1001,0))="Y","Single Source | ","")&amp;IF(INDEX(INPUT!$L$2:$L$1001,MATCH(B41,INPUT!$A$2:$A$1001,0))&lt;=65,"OTD Critical | ",IF(INDEX(INPUT!$L$2:$L$1001,MATCH(B41,INPUT!$A$2:$A$1001,0))&lt;=75,"OTD Poor | ",""))&amp;IF(INDEX(INPUT!$K$2:$K$1001,MATCH(B41,INPUT!$A$2:$A$1001,0))&gt;=20,"High Cost Delta | ","")&amp;IF(INDEX(INPUT!$C$2:$C$1001,MATCH(B41,INPUT!$A$2:$A$1001,0))&gt;=1000000,"$1M+ Spend | ","")&amp;IF(INDEX(INPUT!$H$2:$H$1001,MATCH(B41,INPUT!$A$2:$A$1001,0))&lt;=7,"Low Safety Stock |","")))-2)),"")</f>
        <v/>
      </c>
    </row>
    <row r="42" spans="1:13">
      <c r="A42">
        <f t="shared" si="0"/>
        <v>41</v>
      </c>
      <c r="B42" t="str">
        <f>INDEX(SCORING!$A$2:$A$1001,MATCH(J42,SCORING!$H$2:$H$1001,0))</f>
        <v>P-1024</v>
      </c>
      <c r="C42" t="str">
        <f>INDEX(INPUT!$B$2:$B$1001,MATCH(B42,INPUT!$A$2:$A$1001,0))</f>
        <v>Steel Weld Fitting - Aft</v>
      </c>
      <c r="D42" s="5">
        <f>INDEX(SCORING!$F$2:$F$1001,MATCH(J42,SCORING!$H$2:$H$1001,0))</f>
        <v>26.5</v>
      </c>
      <c r="E42">
        <f>INDEX(SCORING!$B$2:$B$1001,MATCH(B42,SCORING!$A$2:$A$1001,0))</f>
        <v>1.5</v>
      </c>
      <c r="F42">
        <f>INDEX(SCORING!$C$2:$C$1001,MATCH(B42,SCORING!$A$2:$A$1001,0))</f>
        <v>1.25</v>
      </c>
      <c r="G42">
        <f>INDEX(SCORING!$D$2:$D$1001,MATCH(B42,SCORING!$A$2:$A$1001,0))</f>
        <v>1.5</v>
      </c>
      <c r="H42">
        <f>INDEX(SCORING!$E$2:$E$1001,MATCH(B42,SCORING!$A$2:$A$1001,0))</f>
        <v>1</v>
      </c>
      <c r="I42" t="str">
        <f>INDEX(SCORING!$G$2:$G$1001,MATCH(B42,SCORING!$A$2:$A$1001,0))</f>
        <v>Monitor</v>
      </c>
      <c r="J42">
        <f>LARGE(SCORING!$H$2:$H$1001,A42)</f>
        <v>26.524999999999999</v>
      </c>
      <c r="K42" s="7" t="str">
        <f>IF(INDEX(INPUT!$O$2:$O$1001,MATCH(B42,INPUT!$A$2:$A$1001,0))="L","⚠️ Verify Data Before Action","")</f>
        <v/>
      </c>
      <c r="L42" t="str">
        <f>IF(INDEX(INPUT!$K$2:$K$1001,MATCH(B42,INPUT!$A$2:$A$1001,0))="","⚠️ No Should-Cost Data","")</f>
        <v/>
      </c>
      <c r="M42" t="str">
        <f>IFERROR(TRIM(LEFT(TRIM(IF(INDEX(INPUT!$F$2:$F$1001,MATCH(B42,INPUT!$A$2:$A$1001,0))="Y","CTB | ","")&amp;IF(INDEX(INPUT!$E$2:$E$1001,MATCH(B42,INPUT!$A$2:$A$1001,0))="Y","Single Source | ","")&amp;IF(INDEX(INPUT!$L$2:$L$1001,MATCH(B42,INPUT!$A$2:$A$1001,0))&lt;=65,"OTD Critical | ",IF(INDEX(INPUT!$L$2:$L$1001,MATCH(B42,INPUT!$A$2:$A$1001,0))&lt;=75,"OTD Poor | ",""))&amp;IF(INDEX(INPUT!$K$2:$K$1001,MATCH(B42,INPUT!$A$2:$A$1001,0))&gt;=20,"High Cost Delta | ","")&amp;IF(INDEX(INPUT!$C$2:$C$1001,MATCH(B42,INPUT!$A$2:$A$1001,0))&gt;=1000000,"$1M+ Spend | ","")&amp;IF(INDEX(INPUT!$H$2:$H$1001,MATCH(B42,INPUT!$A$2:$A$1001,0))&lt;=7,"Low Safety Stock | ","")),LEN(TRIM(IF(INDEX(INPUT!$F$2:$F$1001,MATCH(B42,INPUT!$A$2:$A$1001,0))="Y","CTB | ","")&amp;IF(INDEX(INPUT!$E$2:$E$1001,MATCH(B42,INPUT!$A$2:$A$1001,0))="Y","Single Source | ","")&amp;IF(INDEX(INPUT!$L$2:$L$1001,MATCH(B42,INPUT!$A$2:$A$1001,0))&lt;=65,"OTD Critical | ",IF(INDEX(INPUT!$L$2:$L$1001,MATCH(B42,INPUT!$A$2:$A$1001,0))&lt;=75,"OTD Poor | ",""))&amp;IF(INDEX(INPUT!$K$2:$K$1001,MATCH(B42,INPUT!$A$2:$A$1001,0))&gt;=20,"High Cost Delta | ","")&amp;IF(INDEX(INPUT!$C$2:$C$1001,MATCH(B42,INPUT!$A$2:$A$1001,0))&gt;=1000000,"$1M+ Spend | ","")&amp;IF(INDEX(INPUT!$H$2:$H$1001,MATCH(B42,INPUT!$A$2:$A$1001,0))&lt;=7,"Low Safety Stock |","")))-2)),"")</f>
        <v/>
      </c>
    </row>
    <row r="43" spans="1:13">
      <c r="A43">
        <f t="shared" si="0"/>
        <v>42</v>
      </c>
      <c r="B43" t="str">
        <f>INDEX(SCORING!$A$2:$A$1001,MATCH(J43,SCORING!$H$2:$H$1001,0))</f>
        <v>P-1060</v>
      </c>
      <c r="C43" t="str">
        <f>INDEX(INPUT!$B$2:$B$1001,MATCH(B43,INPUT!$A$2:$A$1001,0))</f>
        <v>Steel Shim Kit</v>
      </c>
      <c r="D43" s="5">
        <f>INDEX(SCORING!$F$2:$F$1001,MATCH(J43,SCORING!$H$2:$H$1001,0))</f>
        <v>24</v>
      </c>
      <c r="E43">
        <f>INDEX(SCORING!$B$2:$B$1001,MATCH(B43,SCORING!$A$2:$A$1001,0))</f>
        <v>0</v>
      </c>
      <c r="F43">
        <f>INDEX(SCORING!$C$2:$C$1001,MATCH(B43,SCORING!$A$2:$A$1001,0))</f>
        <v>1</v>
      </c>
      <c r="G43">
        <f>INDEX(SCORING!$D$2:$D$1001,MATCH(B43,SCORING!$A$2:$A$1001,0))</f>
        <v>2.5</v>
      </c>
      <c r="H43">
        <f>INDEX(SCORING!$E$2:$E$1001,MATCH(B43,SCORING!$A$2:$A$1001,0))</f>
        <v>0</v>
      </c>
      <c r="I43" t="str">
        <f>INDEX(SCORING!$G$2:$G$1001,MATCH(B43,SCORING!$A$2:$A$1001,0))</f>
        <v>Monitor</v>
      </c>
      <c r="J43">
        <f>LARGE(SCORING!$H$2:$H$1001,A43)</f>
        <v>24.061</v>
      </c>
      <c r="K43" s="7" t="str">
        <f>IF(INDEX(INPUT!$O$2:$O$1001,MATCH(B43,INPUT!$A$2:$A$1001,0))="L","⚠️ Verify Data Before Action","")</f>
        <v/>
      </c>
      <c r="L43" t="str">
        <f>IF(INDEX(INPUT!$K$2:$K$1001,MATCH(B43,INPUT!$A$2:$A$1001,0))="","⚠️ No Should-Cost Data","")</f>
        <v/>
      </c>
      <c r="M43" t="str">
        <f>IFERROR(TRIM(LEFT(TRIM(IF(INDEX(INPUT!$F$2:$F$1001,MATCH(B43,INPUT!$A$2:$A$1001,0))="Y","CTB | ","")&amp;IF(INDEX(INPUT!$E$2:$E$1001,MATCH(B43,INPUT!$A$2:$A$1001,0))="Y","Single Source | ","")&amp;IF(INDEX(INPUT!$L$2:$L$1001,MATCH(B43,INPUT!$A$2:$A$1001,0))&lt;=65,"OTD Critical | ",IF(INDEX(INPUT!$L$2:$L$1001,MATCH(B43,INPUT!$A$2:$A$1001,0))&lt;=75,"OTD Poor | ",""))&amp;IF(INDEX(INPUT!$K$2:$K$1001,MATCH(B43,INPUT!$A$2:$A$1001,0))&gt;=20,"High Cost Delta | ","")&amp;IF(INDEX(INPUT!$C$2:$C$1001,MATCH(B43,INPUT!$A$2:$A$1001,0))&gt;=1000000,"$1M+ Spend | ","")&amp;IF(INDEX(INPUT!$H$2:$H$1001,MATCH(B43,INPUT!$A$2:$A$1001,0))&lt;=7,"Low Safety Stock | ","")),LEN(TRIM(IF(INDEX(INPUT!$F$2:$F$1001,MATCH(B43,INPUT!$A$2:$A$1001,0))="Y","CTB | ","")&amp;IF(INDEX(INPUT!$E$2:$E$1001,MATCH(B43,INPUT!$A$2:$A$1001,0))="Y","Single Source | ","")&amp;IF(INDEX(INPUT!$L$2:$L$1001,MATCH(B43,INPUT!$A$2:$A$1001,0))&lt;=65,"OTD Critical | ",IF(INDEX(INPUT!$L$2:$L$1001,MATCH(B43,INPUT!$A$2:$A$1001,0))&lt;=75,"OTD Poor | ",""))&amp;IF(INDEX(INPUT!$K$2:$K$1001,MATCH(B43,INPUT!$A$2:$A$1001,0))&gt;=20,"High Cost Delta | ","")&amp;IF(INDEX(INPUT!$C$2:$C$1001,MATCH(B43,INPUT!$A$2:$A$1001,0))&gt;=1000000,"$1M+ Spend | ","")&amp;IF(INDEX(INPUT!$H$2:$H$1001,MATCH(B43,INPUT!$A$2:$A$1001,0))&lt;=7,"Low Safety Stock |","")))-2)),"")</f>
        <v>High Cost Delta</v>
      </c>
    </row>
    <row r="44" spans="1:13">
      <c r="A44">
        <f t="shared" si="0"/>
        <v>43</v>
      </c>
      <c r="B44" t="str">
        <f>INDEX(SCORING!$A$2:$A$1001,MATCH(J44,SCORING!$H$2:$H$1001,0))</f>
        <v>P-1055</v>
      </c>
      <c r="C44" t="str">
        <f>INDEX(INPUT!$B$2:$B$1001,MATCH(B44,INPUT!$A$2:$A$1001,0))</f>
        <v>Steel Support Bracket</v>
      </c>
      <c r="D44" s="5">
        <f>INDEX(SCORING!$F$2:$F$1001,MATCH(J44,SCORING!$H$2:$H$1001,0))</f>
        <v>24</v>
      </c>
      <c r="E44">
        <f>INDEX(SCORING!$B$2:$B$1001,MATCH(B44,SCORING!$A$2:$A$1001,0))</f>
        <v>0</v>
      </c>
      <c r="F44">
        <f>INDEX(SCORING!$C$2:$C$1001,MATCH(B44,SCORING!$A$2:$A$1001,0))</f>
        <v>0</v>
      </c>
      <c r="G44">
        <f>INDEX(SCORING!$D$2:$D$1001,MATCH(B44,SCORING!$A$2:$A$1001,0))</f>
        <v>3</v>
      </c>
      <c r="H44">
        <f>INDEX(SCORING!$E$2:$E$1001,MATCH(B44,SCORING!$A$2:$A$1001,0))</f>
        <v>0</v>
      </c>
      <c r="I44" t="str">
        <f>INDEX(SCORING!$G$2:$G$1001,MATCH(B44,SCORING!$A$2:$A$1001,0))</f>
        <v>Monitor</v>
      </c>
      <c r="J44">
        <f>LARGE(SCORING!$H$2:$H$1001,A44)</f>
        <v>24.056000000000001</v>
      </c>
      <c r="K44" s="7" t="str">
        <f>IF(INDEX(INPUT!$O$2:$O$1001,MATCH(B44,INPUT!$A$2:$A$1001,0))="L","⚠️ Verify Data Before Action","")</f>
        <v/>
      </c>
      <c r="L44" t="str">
        <f>IF(INDEX(INPUT!$K$2:$K$1001,MATCH(B44,INPUT!$A$2:$A$1001,0))="","⚠️ No Should-Cost Data","")</f>
        <v/>
      </c>
      <c r="M44" t="str">
        <f>IFERROR(TRIM(LEFT(TRIM(IF(INDEX(INPUT!$F$2:$F$1001,MATCH(B44,INPUT!$A$2:$A$1001,0))="Y","CTB | ","")&amp;IF(INDEX(INPUT!$E$2:$E$1001,MATCH(B44,INPUT!$A$2:$A$1001,0))="Y","Single Source | ","")&amp;IF(INDEX(INPUT!$L$2:$L$1001,MATCH(B44,INPUT!$A$2:$A$1001,0))&lt;=65,"OTD Critical | ",IF(INDEX(INPUT!$L$2:$L$1001,MATCH(B44,INPUT!$A$2:$A$1001,0))&lt;=75,"OTD Poor | ",""))&amp;IF(INDEX(INPUT!$K$2:$K$1001,MATCH(B44,INPUT!$A$2:$A$1001,0))&gt;=20,"High Cost Delta | ","")&amp;IF(INDEX(INPUT!$C$2:$C$1001,MATCH(B44,INPUT!$A$2:$A$1001,0))&gt;=1000000,"$1M+ Spend | ","")&amp;IF(INDEX(INPUT!$H$2:$H$1001,MATCH(B44,INPUT!$A$2:$A$1001,0))&lt;=7,"Low Safety Stock | ","")),LEN(TRIM(IF(INDEX(INPUT!$F$2:$F$1001,MATCH(B44,INPUT!$A$2:$A$1001,0))="Y","CTB | ","")&amp;IF(INDEX(INPUT!$E$2:$E$1001,MATCH(B44,INPUT!$A$2:$A$1001,0))="Y","Single Source | ","")&amp;IF(INDEX(INPUT!$L$2:$L$1001,MATCH(B44,INPUT!$A$2:$A$1001,0))&lt;=65,"OTD Critical | ",IF(INDEX(INPUT!$L$2:$L$1001,MATCH(B44,INPUT!$A$2:$A$1001,0))&lt;=75,"OTD Poor | ",""))&amp;IF(INDEX(INPUT!$K$2:$K$1001,MATCH(B44,INPUT!$A$2:$A$1001,0))&gt;=20,"High Cost Delta | ","")&amp;IF(INDEX(INPUT!$C$2:$C$1001,MATCH(B44,INPUT!$A$2:$A$1001,0))&gt;=1000000,"$1M+ Spend | ","")&amp;IF(INDEX(INPUT!$H$2:$H$1001,MATCH(B44,INPUT!$A$2:$A$1001,0))&lt;=7,"Low Safety Stock |","")))-2)),"")</f>
        <v/>
      </c>
    </row>
    <row r="45" spans="1:13">
      <c r="A45">
        <f t="shared" si="0"/>
        <v>44</v>
      </c>
      <c r="B45" t="str">
        <f>INDEX(SCORING!$A$2:$A$1001,MATCH(J45,SCORING!$H$2:$H$1001,0))</f>
        <v>P-1042</v>
      </c>
      <c r="C45" t="str">
        <f>INDEX(INPUT!$B$2:$B$1001,MATCH(B45,INPUT!$A$2:$A$1001,0))</f>
        <v>Steel Launch Clamp</v>
      </c>
      <c r="D45" s="5">
        <f>INDEX(SCORING!$F$2:$F$1001,MATCH(J45,SCORING!$H$2:$H$1001,0))</f>
        <v>24</v>
      </c>
      <c r="E45">
        <f>INDEX(SCORING!$B$2:$B$1001,MATCH(B45,SCORING!$A$2:$A$1001,0))</f>
        <v>1.5</v>
      </c>
      <c r="F45">
        <f>INDEX(SCORING!$C$2:$C$1001,MATCH(B45,SCORING!$A$2:$A$1001,0))</f>
        <v>1.25</v>
      </c>
      <c r="G45">
        <f>INDEX(SCORING!$D$2:$D$1001,MATCH(B45,SCORING!$A$2:$A$1001,0))</f>
        <v>1.5</v>
      </c>
      <c r="H45">
        <f>INDEX(SCORING!$E$2:$E$1001,MATCH(B45,SCORING!$A$2:$A$1001,0))</f>
        <v>0.5</v>
      </c>
      <c r="I45" t="str">
        <f>INDEX(SCORING!$G$2:$G$1001,MATCH(B45,SCORING!$A$2:$A$1001,0))</f>
        <v>Monitor</v>
      </c>
      <c r="J45">
        <f>LARGE(SCORING!$H$2:$H$1001,A45)</f>
        <v>24.042999999999999</v>
      </c>
      <c r="K45" s="7" t="str">
        <f>IF(INDEX(INPUT!$O$2:$O$1001,MATCH(B45,INPUT!$A$2:$A$1001,0))="L","⚠️ Verify Data Before Action","")</f>
        <v/>
      </c>
      <c r="L45" t="str">
        <f>IF(INDEX(INPUT!$K$2:$K$1001,MATCH(B45,INPUT!$A$2:$A$1001,0))="","⚠️ No Should-Cost Data","")</f>
        <v/>
      </c>
      <c r="M45" t="str">
        <f>IFERROR(TRIM(LEFT(TRIM(IF(INDEX(INPUT!$F$2:$F$1001,MATCH(B45,INPUT!$A$2:$A$1001,0))="Y","CTB | ","")&amp;IF(INDEX(INPUT!$E$2:$E$1001,MATCH(B45,INPUT!$A$2:$A$1001,0))="Y","Single Source | ","")&amp;IF(INDEX(INPUT!$L$2:$L$1001,MATCH(B45,INPUT!$A$2:$A$1001,0))&lt;=65,"OTD Critical | ",IF(INDEX(INPUT!$L$2:$L$1001,MATCH(B45,INPUT!$A$2:$A$1001,0))&lt;=75,"OTD Poor | ",""))&amp;IF(INDEX(INPUT!$K$2:$K$1001,MATCH(B45,INPUT!$A$2:$A$1001,0))&gt;=20,"High Cost Delta | ","")&amp;IF(INDEX(INPUT!$C$2:$C$1001,MATCH(B45,INPUT!$A$2:$A$1001,0))&gt;=1000000,"$1M+ Spend | ","")&amp;IF(INDEX(INPUT!$H$2:$H$1001,MATCH(B45,INPUT!$A$2:$A$1001,0))&lt;=7,"Low Safety Stock | ","")),LEN(TRIM(IF(INDEX(INPUT!$F$2:$F$1001,MATCH(B45,INPUT!$A$2:$A$1001,0))="Y","CTB | ","")&amp;IF(INDEX(INPUT!$E$2:$E$1001,MATCH(B45,INPUT!$A$2:$A$1001,0))="Y","Single Source | ","")&amp;IF(INDEX(INPUT!$L$2:$L$1001,MATCH(B45,INPUT!$A$2:$A$1001,0))&lt;=65,"OTD Critical | ",IF(INDEX(INPUT!$L$2:$L$1001,MATCH(B45,INPUT!$A$2:$A$1001,0))&lt;=75,"OTD Poor | ",""))&amp;IF(INDEX(INPUT!$K$2:$K$1001,MATCH(B45,INPUT!$A$2:$A$1001,0))&gt;=20,"High Cost Delta | ","")&amp;IF(INDEX(INPUT!$C$2:$C$1001,MATCH(B45,INPUT!$A$2:$A$1001,0))&gt;=1000000,"$1M+ Spend | ","")&amp;IF(INDEX(INPUT!$H$2:$H$1001,MATCH(B45,INPUT!$A$2:$A$1001,0))&lt;=7,"Low Safety Stock |","")))-2)),"")</f>
        <v/>
      </c>
    </row>
    <row r="46" spans="1:13">
      <c r="A46">
        <f t="shared" si="0"/>
        <v>45</v>
      </c>
      <c r="B46" t="str">
        <f>INDEX(SCORING!$A$2:$A$1001,MATCH(J46,SCORING!$H$2:$H$1001,0))</f>
        <v>P-1002</v>
      </c>
      <c r="C46" t="str">
        <f>INDEX(INPUT!$B$2:$B$1001,MATCH(B46,INPUT!$A$2:$A$1001,0))</f>
        <v>Hydraulic Actuator Seal Kit</v>
      </c>
      <c r="D46" s="5">
        <f>INDEX(SCORING!$F$2:$F$1001,MATCH(J46,SCORING!$H$2:$H$1001,0))</f>
        <v>23.5</v>
      </c>
      <c r="E46">
        <f>INDEX(SCORING!$B$2:$B$1001,MATCH(B46,SCORING!$A$2:$A$1001,0))</f>
        <v>2</v>
      </c>
      <c r="F46">
        <f>INDEX(SCORING!$C$2:$C$1001,MATCH(B46,SCORING!$A$2:$A$1001,0))</f>
        <v>1.75</v>
      </c>
      <c r="G46">
        <f>INDEX(SCORING!$D$2:$D$1001,MATCH(B46,SCORING!$A$2:$A$1001,0))</f>
        <v>1</v>
      </c>
      <c r="H46">
        <f>INDEX(SCORING!$E$2:$E$1001,MATCH(B46,SCORING!$A$2:$A$1001,0))</f>
        <v>0.5</v>
      </c>
      <c r="I46" t="str">
        <f>INDEX(SCORING!$G$2:$G$1001,MATCH(B46,SCORING!$A$2:$A$1001,0))</f>
        <v>Monitor</v>
      </c>
      <c r="J46">
        <f>LARGE(SCORING!$H$2:$H$1001,A46)</f>
        <v>23.503</v>
      </c>
      <c r="K46" s="7" t="str">
        <f>IF(INDEX(INPUT!$O$2:$O$1001,MATCH(B46,INPUT!$A$2:$A$1001,0))="L","⚠️ Verify Data Before Action","")</f>
        <v>⚠️ Verify Data Before Action</v>
      </c>
      <c r="L46" t="str">
        <f>IF(INDEX(INPUT!$K$2:$K$1001,MATCH(B46,INPUT!$A$2:$A$1001,0))="","⚠️ No Should-Cost Data","")</f>
        <v/>
      </c>
      <c r="M46" t="str">
        <f>IFERROR(TRIM(LEFT(TRIM(IF(INDEX(INPUT!$F$2:$F$1001,MATCH(B46,INPUT!$A$2:$A$1001,0))="Y","CTB | ","")&amp;IF(INDEX(INPUT!$E$2:$E$1001,MATCH(B46,INPUT!$A$2:$A$1001,0))="Y","Single Source | ","")&amp;IF(INDEX(INPUT!$L$2:$L$1001,MATCH(B46,INPUT!$A$2:$A$1001,0))&lt;=65,"OTD Critical | ",IF(INDEX(INPUT!$L$2:$L$1001,MATCH(B46,INPUT!$A$2:$A$1001,0))&lt;=75,"OTD Poor | ",""))&amp;IF(INDEX(INPUT!$K$2:$K$1001,MATCH(B46,INPUT!$A$2:$A$1001,0))&gt;=20,"High Cost Delta | ","")&amp;IF(INDEX(INPUT!$C$2:$C$1001,MATCH(B46,INPUT!$A$2:$A$1001,0))&gt;=1000000,"$1M+ Spend | ","")&amp;IF(INDEX(INPUT!$H$2:$H$1001,MATCH(B46,INPUT!$A$2:$A$1001,0))&lt;=7,"Low Safety Stock | ","")),LEN(TRIM(IF(INDEX(INPUT!$F$2:$F$1001,MATCH(B46,INPUT!$A$2:$A$1001,0))="Y","CTB | ","")&amp;IF(INDEX(INPUT!$E$2:$E$1001,MATCH(B46,INPUT!$A$2:$A$1001,0))="Y","Single Source | ","")&amp;IF(INDEX(INPUT!$L$2:$L$1001,MATCH(B46,INPUT!$A$2:$A$1001,0))&lt;=65,"OTD Critical | ",IF(INDEX(INPUT!$L$2:$L$1001,MATCH(B46,INPUT!$A$2:$A$1001,0))&lt;=75,"OTD Poor | ",""))&amp;IF(INDEX(INPUT!$K$2:$K$1001,MATCH(B46,INPUT!$A$2:$A$1001,0))&gt;=20,"High Cost Delta | ","")&amp;IF(INDEX(INPUT!$C$2:$C$1001,MATCH(B46,INPUT!$A$2:$A$1001,0))&gt;=1000000,"$1M+ Spend | ","")&amp;IF(INDEX(INPUT!$H$2:$H$1001,MATCH(B46,INPUT!$A$2:$A$1001,0))&lt;=7,"Low Safety Stock |","")))-2)),"")</f>
        <v/>
      </c>
    </row>
    <row r="47" spans="1:13">
      <c r="A47">
        <f t="shared" si="0"/>
        <v>46</v>
      </c>
      <c r="B47" t="str">
        <f>INDEX(SCORING!$A$2:$A$1001,MATCH(J47,SCORING!$H$2:$H$1001,0))</f>
        <v>P-1039</v>
      </c>
      <c r="C47" t="str">
        <f>INDEX(INPUT!$B$2:$B$1001,MATCH(B47,INPUT!$A$2:$A$1001,0))</f>
        <v>Aluminum Avionics Bay</v>
      </c>
      <c r="D47" s="5">
        <f>INDEX(SCORING!$F$2:$F$1001,MATCH(J47,SCORING!$H$2:$H$1001,0))</f>
        <v>21.5</v>
      </c>
      <c r="E47">
        <f>INDEX(SCORING!$B$2:$B$1001,MATCH(B47,SCORING!$A$2:$A$1001,0))</f>
        <v>1.5</v>
      </c>
      <c r="F47">
        <f>INDEX(SCORING!$C$2:$C$1001,MATCH(B47,SCORING!$A$2:$A$1001,0))</f>
        <v>0</v>
      </c>
      <c r="G47">
        <f>INDEX(SCORING!$D$2:$D$1001,MATCH(B47,SCORING!$A$2:$A$1001,0))</f>
        <v>1.5</v>
      </c>
      <c r="H47">
        <f>INDEX(SCORING!$E$2:$E$1001,MATCH(B47,SCORING!$A$2:$A$1001,0))</f>
        <v>1</v>
      </c>
      <c r="I47" t="str">
        <f>INDEX(SCORING!$G$2:$G$1001,MATCH(B47,SCORING!$A$2:$A$1001,0))</f>
        <v>Monitor</v>
      </c>
      <c r="J47">
        <f>LARGE(SCORING!$H$2:$H$1001,A47)</f>
        <v>21.54</v>
      </c>
      <c r="K47" s="7" t="str">
        <f>IF(INDEX(INPUT!$O$2:$O$1001,MATCH(B47,INPUT!$A$2:$A$1001,0))="L","⚠️ Verify Data Before Action","")</f>
        <v/>
      </c>
      <c r="L47" t="str">
        <f>IF(INDEX(INPUT!$K$2:$K$1001,MATCH(B47,INPUT!$A$2:$A$1001,0))="","⚠️ No Should-Cost Data","")</f>
        <v/>
      </c>
      <c r="M47" t="str">
        <f>IFERROR(TRIM(LEFT(TRIM(IF(INDEX(INPUT!$F$2:$F$1001,MATCH(B47,INPUT!$A$2:$A$1001,0))="Y","CTB | ","")&amp;IF(INDEX(INPUT!$E$2:$E$1001,MATCH(B47,INPUT!$A$2:$A$1001,0))="Y","Single Source | ","")&amp;IF(INDEX(INPUT!$L$2:$L$1001,MATCH(B47,INPUT!$A$2:$A$1001,0))&lt;=65,"OTD Critical | ",IF(INDEX(INPUT!$L$2:$L$1001,MATCH(B47,INPUT!$A$2:$A$1001,0))&lt;=75,"OTD Poor | ",""))&amp;IF(INDEX(INPUT!$K$2:$K$1001,MATCH(B47,INPUT!$A$2:$A$1001,0))&gt;=20,"High Cost Delta | ","")&amp;IF(INDEX(INPUT!$C$2:$C$1001,MATCH(B47,INPUT!$A$2:$A$1001,0))&gt;=1000000,"$1M+ Spend | ","")&amp;IF(INDEX(INPUT!$H$2:$H$1001,MATCH(B47,INPUT!$A$2:$A$1001,0))&lt;=7,"Low Safety Stock | ","")),LEN(TRIM(IF(INDEX(INPUT!$F$2:$F$1001,MATCH(B47,INPUT!$A$2:$A$1001,0))="Y","CTB | ","")&amp;IF(INDEX(INPUT!$E$2:$E$1001,MATCH(B47,INPUT!$A$2:$A$1001,0))="Y","Single Source | ","")&amp;IF(INDEX(INPUT!$L$2:$L$1001,MATCH(B47,INPUT!$A$2:$A$1001,0))&lt;=65,"OTD Critical | ",IF(INDEX(INPUT!$L$2:$L$1001,MATCH(B47,INPUT!$A$2:$A$1001,0))&lt;=75,"OTD Poor | ",""))&amp;IF(INDEX(INPUT!$K$2:$K$1001,MATCH(B47,INPUT!$A$2:$A$1001,0))&gt;=20,"High Cost Delta | ","")&amp;IF(INDEX(INPUT!$C$2:$C$1001,MATCH(B47,INPUT!$A$2:$A$1001,0))&gt;=1000000,"$1M+ Spend | ","")&amp;IF(INDEX(INPUT!$H$2:$H$1001,MATCH(B47,INPUT!$A$2:$A$1001,0))&lt;=7,"Low Safety Stock |","")))-2)),"")</f>
        <v/>
      </c>
    </row>
    <row r="48" spans="1:13">
      <c r="A48">
        <f t="shared" si="0"/>
        <v>47</v>
      </c>
      <c r="B48" t="str">
        <f>INDEX(SCORING!$A$2:$A$1001,MATCH(J48,SCORING!$H$2:$H$1001,0))</f>
        <v>P-1036</v>
      </c>
      <c r="C48" t="str">
        <f>INDEX(INPUT!$B$2:$B$1001,MATCH(B48,INPUT!$A$2:$A$1001,0))</f>
        <v>Copper Electrical Bus</v>
      </c>
      <c r="D48" s="5">
        <f>INDEX(SCORING!$F$2:$F$1001,MATCH(J48,SCORING!$H$2:$H$1001,0))</f>
        <v>19</v>
      </c>
      <c r="E48">
        <f>INDEX(SCORING!$B$2:$B$1001,MATCH(B48,SCORING!$A$2:$A$1001,0))</f>
        <v>1.5</v>
      </c>
      <c r="F48">
        <f>INDEX(SCORING!$C$2:$C$1001,MATCH(B48,SCORING!$A$2:$A$1001,0))</f>
        <v>1</v>
      </c>
      <c r="G48">
        <f>INDEX(SCORING!$D$2:$D$1001,MATCH(B48,SCORING!$A$2:$A$1001,0))</f>
        <v>1</v>
      </c>
      <c r="H48">
        <f>INDEX(SCORING!$E$2:$E$1001,MATCH(B48,SCORING!$A$2:$A$1001,0))</f>
        <v>0.5</v>
      </c>
      <c r="I48" t="str">
        <f>INDEX(SCORING!$G$2:$G$1001,MATCH(B48,SCORING!$A$2:$A$1001,0))</f>
        <v>Monitor</v>
      </c>
      <c r="J48">
        <f>LARGE(SCORING!$H$2:$H$1001,A48)</f>
        <v>19.036999999999999</v>
      </c>
      <c r="K48" s="7" t="str">
        <f>IF(INDEX(INPUT!$O$2:$O$1001,MATCH(B48,INPUT!$A$2:$A$1001,0))="L","⚠️ Verify Data Before Action","")</f>
        <v>⚠️ Verify Data Before Action</v>
      </c>
      <c r="L48" t="str">
        <f>IF(INDEX(INPUT!$K$2:$K$1001,MATCH(B48,INPUT!$A$2:$A$1001,0))="","⚠️ No Should-Cost Data","")</f>
        <v/>
      </c>
      <c r="M48" t="str">
        <f>IFERROR(TRIM(LEFT(TRIM(IF(INDEX(INPUT!$F$2:$F$1001,MATCH(B48,INPUT!$A$2:$A$1001,0))="Y","CTB | ","")&amp;IF(INDEX(INPUT!$E$2:$E$1001,MATCH(B48,INPUT!$A$2:$A$1001,0))="Y","Single Source | ","")&amp;IF(INDEX(INPUT!$L$2:$L$1001,MATCH(B48,INPUT!$A$2:$A$1001,0))&lt;=65,"OTD Critical | ",IF(INDEX(INPUT!$L$2:$L$1001,MATCH(B48,INPUT!$A$2:$A$1001,0))&lt;=75,"OTD Poor | ",""))&amp;IF(INDEX(INPUT!$K$2:$K$1001,MATCH(B48,INPUT!$A$2:$A$1001,0))&gt;=20,"High Cost Delta | ","")&amp;IF(INDEX(INPUT!$C$2:$C$1001,MATCH(B48,INPUT!$A$2:$A$1001,0))&gt;=1000000,"$1M+ Spend | ","")&amp;IF(INDEX(INPUT!$H$2:$H$1001,MATCH(B48,INPUT!$A$2:$A$1001,0))&lt;=7,"Low Safety Stock | ","")),LEN(TRIM(IF(INDEX(INPUT!$F$2:$F$1001,MATCH(B48,INPUT!$A$2:$A$1001,0))="Y","CTB | ","")&amp;IF(INDEX(INPUT!$E$2:$E$1001,MATCH(B48,INPUT!$A$2:$A$1001,0))="Y","Single Source | ","")&amp;IF(INDEX(INPUT!$L$2:$L$1001,MATCH(B48,INPUT!$A$2:$A$1001,0))&lt;=65,"OTD Critical | ",IF(INDEX(INPUT!$L$2:$L$1001,MATCH(B48,INPUT!$A$2:$A$1001,0))&lt;=75,"OTD Poor | ",""))&amp;IF(INDEX(INPUT!$K$2:$K$1001,MATCH(B48,INPUT!$A$2:$A$1001,0))&gt;=20,"High Cost Delta | ","")&amp;IF(INDEX(INPUT!$C$2:$C$1001,MATCH(B48,INPUT!$A$2:$A$1001,0))&gt;=1000000,"$1M+ Spend | ","")&amp;IF(INDEX(INPUT!$H$2:$H$1001,MATCH(B48,INPUT!$A$2:$A$1001,0))&lt;=7,"Low Safety Stock |","")))-2)),"")</f>
        <v/>
      </c>
    </row>
    <row r="49" spans="1:13">
      <c r="A49">
        <f t="shared" si="0"/>
        <v>48</v>
      </c>
      <c r="B49" t="str">
        <f>INDEX(SCORING!$A$2:$A$1001,MATCH(J49,SCORING!$H$2:$H$1001,0))</f>
        <v>P-1011</v>
      </c>
      <c r="C49" t="str">
        <f>INDEX(INPUT!$B$2:$B$1001,MATCH(B49,INPUT!$A$2:$A$1001,0))</f>
        <v>Copper Harness Sleeve</v>
      </c>
      <c r="D49" s="5">
        <f>INDEX(SCORING!$F$2:$F$1001,MATCH(J49,SCORING!$H$2:$H$1001,0))</f>
        <v>19</v>
      </c>
      <c r="E49">
        <f>INDEX(SCORING!$B$2:$B$1001,MATCH(B49,SCORING!$A$2:$A$1001,0))</f>
        <v>1.5</v>
      </c>
      <c r="F49">
        <f>INDEX(SCORING!$C$2:$C$1001,MATCH(B49,SCORING!$A$2:$A$1001,0))</f>
        <v>1</v>
      </c>
      <c r="G49">
        <f>INDEX(SCORING!$D$2:$D$1001,MATCH(B49,SCORING!$A$2:$A$1001,0))</f>
        <v>1</v>
      </c>
      <c r="H49">
        <f>INDEX(SCORING!$E$2:$E$1001,MATCH(B49,SCORING!$A$2:$A$1001,0))</f>
        <v>0.5</v>
      </c>
      <c r="I49" t="str">
        <f>INDEX(SCORING!$G$2:$G$1001,MATCH(B49,SCORING!$A$2:$A$1001,0))</f>
        <v>Monitor</v>
      </c>
      <c r="J49">
        <f>LARGE(SCORING!$H$2:$H$1001,A49)</f>
        <v>19.012</v>
      </c>
      <c r="K49" s="7" t="str">
        <f>IF(INDEX(INPUT!$O$2:$O$1001,MATCH(B49,INPUT!$A$2:$A$1001,0))="L","⚠️ Verify Data Before Action","")</f>
        <v>⚠️ Verify Data Before Action</v>
      </c>
      <c r="L49" t="str">
        <f>IF(INDEX(INPUT!$K$2:$K$1001,MATCH(B49,INPUT!$A$2:$A$1001,0))="","⚠️ No Should-Cost Data","")</f>
        <v/>
      </c>
      <c r="M49" t="str">
        <f>IFERROR(TRIM(LEFT(TRIM(IF(INDEX(INPUT!$F$2:$F$1001,MATCH(B49,INPUT!$A$2:$A$1001,0))="Y","CTB | ","")&amp;IF(INDEX(INPUT!$E$2:$E$1001,MATCH(B49,INPUT!$A$2:$A$1001,0))="Y","Single Source | ","")&amp;IF(INDEX(INPUT!$L$2:$L$1001,MATCH(B49,INPUT!$A$2:$A$1001,0))&lt;=65,"OTD Critical | ",IF(INDEX(INPUT!$L$2:$L$1001,MATCH(B49,INPUT!$A$2:$A$1001,0))&lt;=75,"OTD Poor | ",""))&amp;IF(INDEX(INPUT!$K$2:$K$1001,MATCH(B49,INPUT!$A$2:$A$1001,0))&gt;=20,"High Cost Delta | ","")&amp;IF(INDEX(INPUT!$C$2:$C$1001,MATCH(B49,INPUT!$A$2:$A$1001,0))&gt;=1000000,"$1M+ Spend | ","")&amp;IF(INDEX(INPUT!$H$2:$H$1001,MATCH(B49,INPUT!$A$2:$A$1001,0))&lt;=7,"Low Safety Stock | ","")),LEN(TRIM(IF(INDEX(INPUT!$F$2:$F$1001,MATCH(B49,INPUT!$A$2:$A$1001,0))="Y","CTB | ","")&amp;IF(INDEX(INPUT!$E$2:$E$1001,MATCH(B49,INPUT!$A$2:$A$1001,0))="Y","Single Source | ","")&amp;IF(INDEX(INPUT!$L$2:$L$1001,MATCH(B49,INPUT!$A$2:$A$1001,0))&lt;=65,"OTD Critical | ",IF(INDEX(INPUT!$L$2:$L$1001,MATCH(B49,INPUT!$A$2:$A$1001,0))&lt;=75,"OTD Poor | ",""))&amp;IF(INDEX(INPUT!$K$2:$K$1001,MATCH(B49,INPUT!$A$2:$A$1001,0))&gt;=20,"High Cost Delta | ","")&amp;IF(INDEX(INPUT!$C$2:$C$1001,MATCH(B49,INPUT!$A$2:$A$1001,0))&gt;=1000000,"$1M+ Spend | ","")&amp;IF(INDEX(INPUT!$H$2:$H$1001,MATCH(B49,INPUT!$A$2:$A$1001,0))&lt;=7,"Low Safety Stock |","")))-2)),"")</f>
        <v/>
      </c>
    </row>
    <row r="50" spans="1:13">
      <c r="A50">
        <f t="shared" si="0"/>
        <v>49</v>
      </c>
      <c r="B50" t="str">
        <f>INDEX(SCORING!$A$2:$A$1001,MATCH(J50,SCORING!$H$2:$H$1001,0))</f>
        <v>P-1032</v>
      </c>
      <c r="C50" t="str">
        <f>INDEX(INPUT!$B$2:$B$1001,MATCH(B50,INPUT!$A$2:$A$1001,0))</f>
        <v>Titanium Bolt Pattern</v>
      </c>
      <c r="D50" s="5">
        <f>INDEX(SCORING!$F$2:$F$1001,MATCH(J50,SCORING!$H$2:$H$1001,0))</f>
        <v>18</v>
      </c>
      <c r="E50">
        <f>INDEX(SCORING!$B$2:$B$1001,MATCH(B50,SCORING!$A$2:$A$1001,0))</f>
        <v>1.5</v>
      </c>
      <c r="F50">
        <f>INDEX(SCORING!$C$2:$C$1001,MATCH(B50,SCORING!$A$2:$A$1001,0))</f>
        <v>0.75</v>
      </c>
      <c r="G50">
        <f>INDEX(SCORING!$D$2:$D$1001,MATCH(B50,SCORING!$A$2:$A$1001,0))</f>
        <v>1</v>
      </c>
      <c r="H50">
        <f>INDEX(SCORING!$E$2:$E$1001,MATCH(B50,SCORING!$A$2:$A$1001,0))</f>
        <v>0.5</v>
      </c>
      <c r="I50" t="str">
        <f>INDEX(SCORING!$G$2:$G$1001,MATCH(B50,SCORING!$A$2:$A$1001,0))</f>
        <v>Monitor</v>
      </c>
      <c r="J50">
        <f>LARGE(SCORING!$H$2:$H$1001,A50)</f>
        <v>18.033000000000001</v>
      </c>
      <c r="K50" s="7" t="str">
        <f>IF(INDEX(INPUT!$O$2:$O$1001,MATCH(B50,INPUT!$A$2:$A$1001,0))="L","⚠️ Verify Data Before Action","")</f>
        <v/>
      </c>
      <c r="L50" t="str">
        <f>IF(INDEX(INPUT!$K$2:$K$1001,MATCH(B50,INPUT!$A$2:$A$1001,0))="","⚠️ No Should-Cost Data","")</f>
        <v/>
      </c>
      <c r="M50" t="str">
        <f>IFERROR(TRIM(LEFT(TRIM(IF(INDEX(INPUT!$F$2:$F$1001,MATCH(B50,INPUT!$A$2:$A$1001,0))="Y","CTB | ","")&amp;IF(INDEX(INPUT!$E$2:$E$1001,MATCH(B50,INPUT!$A$2:$A$1001,0))="Y","Single Source | ","")&amp;IF(INDEX(INPUT!$L$2:$L$1001,MATCH(B50,INPUT!$A$2:$A$1001,0))&lt;=65,"OTD Critical | ",IF(INDEX(INPUT!$L$2:$L$1001,MATCH(B50,INPUT!$A$2:$A$1001,0))&lt;=75,"OTD Poor | ",""))&amp;IF(INDEX(INPUT!$K$2:$K$1001,MATCH(B50,INPUT!$A$2:$A$1001,0))&gt;=20,"High Cost Delta | ","")&amp;IF(INDEX(INPUT!$C$2:$C$1001,MATCH(B50,INPUT!$A$2:$A$1001,0))&gt;=1000000,"$1M+ Spend | ","")&amp;IF(INDEX(INPUT!$H$2:$H$1001,MATCH(B50,INPUT!$A$2:$A$1001,0))&lt;=7,"Low Safety Stock | ","")),LEN(TRIM(IF(INDEX(INPUT!$F$2:$F$1001,MATCH(B50,INPUT!$A$2:$A$1001,0))="Y","CTB | ","")&amp;IF(INDEX(INPUT!$E$2:$E$1001,MATCH(B50,INPUT!$A$2:$A$1001,0))="Y","Single Source | ","")&amp;IF(INDEX(INPUT!$L$2:$L$1001,MATCH(B50,INPUT!$A$2:$A$1001,0))&lt;=65,"OTD Critical | ",IF(INDEX(INPUT!$L$2:$L$1001,MATCH(B50,INPUT!$A$2:$A$1001,0))&lt;=75,"OTD Poor | ",""))&amp;IF(INDEX(INPUT!$K$2:$K$1001,MATCH(B50,INPUT!$A$2:$A$1001,0))&gt;=20,"High Cost Delta | ","")&amp;IF(INDEX(INPUT!$C$2:$C$1001,MATCH(B50,INPUT!$A$2:$A$1001,0))&gt;=1000000,"$1M+ Spend | ","")&amp;IF(INDEX(INPUT!$H$2:$H$1001,MATCH(B50,INPUT!$A$2:$A$1001,0))&lt;=7,"Low Safety Stock |","")))-2)),"")</f>
        <v/>
      </c>
    </row>
    <row r="51" spans="1:13">
      <c r="A51">
        <f t="shared" si="0"/>
        <v>50</v>
      </c>
      <c r="B51" t="str">
        <f>INDEX(SCORING!$A$2:$A$1001,MATCH(J51,SCORING!$H$2:$H$1001,0))</f>
        <v>P-1023</v>
      </c>
      <c r="C51" t="str">
        <f>INDEX(INPUT!$B$2:$B$1001,MATCH(B51,INPUT!$A$2:$A$1001,0))</f>
        <v>Copper Cooling Line</v>
      </c>
      <c r="D51" s="5">
        <f>INDEX(SCORING!$F$2:$F$1001,MATCH(J51,SCORING!$H$2:$H$1001,0))</f>
        <v>15</v>
      </c>
      <c r="E51">
        <f>INDEX(SCORING!$B$2:$B$1001,MATCH(B51,SCORING!$A$2:$A$1001,0))</f>
        <v>1.5</v>
      </c>
      <c r="F51">
        <f>INDEX(SCORING!$C$2:$C$1001,MATCH(B51,SCORING!$A$2:$A$1001,0))</f>
        <v>1</v>
      </c>
      <c r="G51">
        <f>INDEX(SCORING!$D$2:$D$1001,MATCH(B51,SCORING!$A$2:$A$1001,0))</f>
        <v>0.5</v>
      </c>
      <c r="H51">
        <f>INDEX(SCORING!$E$2:$E$1001,MATCH(B51,SCORING!$A$2:$A$1001,0))</f>
        <v>0.5</v>
      </c>
      <c r="I51" t="str">
        <f>INDEX(SCORING!$G$2:$G$1001,MATCH(B51,SCORING!$A$2:$A$1001,0))</f>
        <v>Monitor</v>
      </c>
      <c r="J51">
        <f>LARGE(SCORING!$H$2:$H$1001,A51)</f>
        <v>15.023999999999999</v>
      </c>
      <c r="K51" s="7" t="str">
        <f>IF(INDEX(INPUT!$O$2:$O$1001,MATCH(B51,INPUT!$A$2:$A$1001,0))="L","⚠️ Verify Data Before Action","")</f>
        <v>⚠️ Verify Data Before Action</v>
      </c>
      <c r="L51" t="str">
        <f>IF(INDEX(INPUT!$K$2:$K$1001,MATCH(B51,INPUT!$A$2:$A$1001,0))="","⚠️ No Should-Cost Data","")</f>
        <v>⚠️ No Should-Cost Data</v>
      </c>
      <c r="M51" t="str">
        <f>IFERROR(TRIM(LEFT(TRIM(IF(INDEX(INPUT!$F$2:$F$1001,MATCH(B51,INPUT!$A$2:$A$1001,0))="Y","CTB | ","")&amp;IF(INDEX(INPUT!$E$2:$E$1001,MATCH(B51,INPUT!$A$2:$A$1001,0))="Y","Single Source | ","")&amp;IF(INDEX(INPUT!$L$2:$L$1001,MATCH(B51,INPUT!$A$2:$A$1001,0))&lt;=65,"OTD Critical | ",IF(INDEX(INPUT!$L$2:$L$1001,MATCH(B51,INPUT!$A$2:$A$1001,0))&lt;=75,"OTD Poor | ",""))&amp;IF(INDEX(INPUT!$K$2:$K$1001,MATCH(B51,INPUT!$A$2:$A$1001,0))&gt;=20,"High Cost Delta | ","")&amp;IF(INDEX(INPUT!$C$2:$C$1001,MATCH(B51,INPUT!$A$2:$A$1001,0))&gt;=1000000,"$1M+ Spend | ","")&amp;IF(INDEX(INPUT!$H$2:$H$1001,MATCH(B51,INPUT!$A$2:$A$1001,0))&lt;=7,"Low Safety Stock | ","")),LEN(TRIM(IF(INDEX(INPUT!$F$2:$F$1001,MATCH(B51,INPUT!$A$2:$A$1001,0))="Y","CTB | ","")&amp;IF(INDEX(INPUT!$E$2:$E$1001,MATCH(B51,INPUT!$A$2:$A$1001,0))="Y","Single Source | ","")&amp;IF(INDEX(INPUT!$L$2:$L$1001,MATCH(B51,INPUT!$A$2:$A$1001,0))&lt;=65,"OTD Critical | ",IF(INDEX(INPUT!$L$2:$L$1001,MATCH(B51,INPUT!$A$2:$A$1001,0))&lt;=75,"OTD Poor | ",""))&amp;IF(INDEX(INPUT!$K$2:$K$1001,MATCH(B51,INPUT!$A$2:$A$1001,0))&gt;=20,"High Cost Delta | ","")&amp;IF(INDEX(INPUT!$C$2:$C$1001,MATCH(B51,INPUT!$A$2:$A$1001,0))&gt;=1000000,"$1M+ Spend | ","")&amp;IF(INDEX(INPUT!$H$2:$H$1001,MATCH(B51,INPUT!$A$2:$A$1001,0))&lt;=7,"Low Safety Stock |","")))-2)),"")</f>
        <v/>
      </c>
    </row>
    <row r="52" spans="1:13">
      <c r="A52">
        <f t="shared" si="0"/>
        <v>51</v>
      </c>
      <c r="B52" t="str">
        <f>INDEX(SCORING!$A$2:$A$1001,MATCH(J52,SCORING!$H$2:$H$1001,0))</f>
        <v>P-1059</v>
      </c>
      <c r="C52" t="str">
        <f>INDEX(INPUT!$B$2:$B$1001,MATCH(B52,INPUT!$A$2:$A$1001,0))</f>
        <v>Copper Ground Strap</v>
      </c>
      <c r="D52" s="5">
        <f>INDEX(SCORING!$F$2:$F$1001,MATCH(J52,SCORING!$H$2:$H$1001,0))</f>
        <v>12</v>
      </c>
      <c r="E52">
        <f>INDEX(SCORING!$B$2:$B$1001,MATCH(B52,SCORING!$A$2:$A$1001,0))</f>
        <v>0</v>
      </c>
      <c r="F52">
        <f>INDEX(SCORING!$C$2:$C$1001,MATCH(B52,SCORING!$A$2:$A$1001,0))</f>
        <v>1</v>
      </c>
      <c r="G52">
        <f>INDEX(SCORING!$D$2:$D$1001,MATCH(B52,SCORING!$A$2:$A$1001,0))</f>
        <v>1</v>
      </c>
      <c r="H52">
        <f>INDEX(SCORING!$E$2:$E$1001,MATCH(B52,SCORING!$A$2:$A$1001,0))</f>
        <v>0</v>
      </c>
      <c r="I52" t="str">
        <f>INDEX(SCORING!$G$2:$G$1001,MATCH(B52,SCORING!$A$2:$A$1001,0))</f>
        <v>Monitor</v>
      </c>
      <c r="J52">
        <f>LARGE(SCORING!$H$2:$H$1001,A52)</f>
        <v>12.06</v>
      </c>
      <c r="K52" s="7" t="str">
        <f>IF(INDEX(INPUT!$O$2:$O$1001,MATCH(B52,INPUT!$A$2:$A$1001,0))="L","⚠️ Verify Data Before Action","")</f>
        <v/>
      </c>
      <c r="M52" t="str">
        <f>IFERROR(TRIM(LEFT(TRIM(IF(INDEX(INPUT!$F$2:$F$1001,MATCH(B52,INPUT!$A$2:$A$1001,0))="Y","CTB | ","")&amp;IF(INDEX(INPUT!$E$2:$E$1001,MATCH(B52,INPUT!$A$2:$A$1001,0))="Y","Single Source | ","")&amp;IF(INDEX(INPUT!$L$2:$L$1001,MATCH(B52,INPUT!$A$2:$A$1001,0))&lt;=65,"OTD Critical | ",IF(INDEX(INPUT!$L$2:$L$1001,MATCH(B52,INPUT!$A$2:$A$1001,0))&lt;=75,"OTD Poor | ",""))&amp;IF(INDEX(INPUT!$K$2:$K$1001,MATCH(B52,INPUT!$A$2:$A$1001,0))&gt;=20,"High Cost Delta | ","")&amp;IF(INDEX(INPUT!$C$2:$C$1001,MATCH(B52,INPUT!$A$2:$A$1001,0))&gt;=1000000,"$1M+ Spend | ","")&amp;IF(INDEX(INPUT!$H$2:$H$1001,MATCH(B52,INPUT!$A$2:$A$1001,0))&lt;=7,"Low Safety Stock | ","")),LEN(TRIM(IF(INDEX(INPUT!$F$2:$F$1001,MATCH(B52,INPUT!$A$2:$A$1001,0))="Y","CTB | ","")&amp;IF(INDEX(INPUT!$E$2:$E$1001,MATCH(B52,INPUT!$A$2:$A$1001,0))="Y","Single Source | ","")&amp;IF(INDEX(INPUT!$L$2:$L$1001,MATCH(B52,INPUT!$A$2:$A$1001,0))&lt;=65,"OTD Critical | ",IF(INDEX(INPUT!$L$2:$L$1001,MATCH(B52,INPUT!$A$2:$A$1001,0))&lt;=75,"OTD Poor | ",""))&amp;IF(INDEX(INPUT!$K$2:$K$1001,MATCH(B52,INPUT!$A$2:$A$1001,0))&gt;=20,"High Cost Delta | ","")&amp;IF(INDEX(INPUT!$C$2:$C$1001,MATCH(B52,INPUT!$A$2:$A$1001,0))&gt;=1000000,"$1M+ Spend | ","")&amp;IF(INDEX(INPUT!$H$2:$H$1001,MATCH(B52,INPUT!$A$2:$A$1001,0))&lt;=7,"Low Safety Stock |","")))-2)),"")</f>
        <v/>
      </c>
    </row>
    <row r="53" spans="1:13">
      <c r="A53">
        <f t="shared" si="0"/>
        <v>52</v>
      </c>
      <c r="B53" t="str">
        <f>INDEX(SCORING!$A$2:$A$1001,MATCH(J53,SCORING!$H$2:$H$1001,0))</f>
        <v>P-1050</v>
      </c>
      <c r="C53" t="str">
        <f>INDEX(INPUT!$B$2:$B$1001,MATCH(B53,INPUT!$A$2:$A$1001,0))</f>
        <v>Aluminum Feed Line</v>
      </c>
      <c r="D53" s="5">
        <f>INDEX(SCORING!$F$2:$F$1001,MATCH(J53,SCORING!$H$2:$H$1001,0))</f>
        <v>12</v>
      </c>
      <c r="E53">
        <f>INDEX(SCORING!$B$2:$B$1001,MATCH(B53,SCORING!$A$2:$A$1001,0))</f>
        <v>0.5</v>
      </c>
      <c r="F53">
        <f>INDEX(SCORING!$C$2:$C$1001,MATCH(B53,SCORING!$A$2:$A$1001,0))</f>
        <v>1</v>
      </c>
      <c r="G53">
        <f>INDEX(SCORING!$D$2:$D$1001,MATCH(B53,SCORING!$A$2:$A$1001,0))</f>
        <v>0.5</v>
      </c>
      <c r="H53">
        <f>INDEX(SCORING!$E$2:$E$1001,MATCH(B53,SCORING!$A$2:$A$1001,0))</f>
        <v>0.5</v>
      </c>
      <c r="I53" t="str">
        <f>INDEX(SCORING!$G$2:$G$1001,MATCH(B53,SCORING!$A$2:$A$1001,0))</f>
        <v>Monitor</v>
      </c>
      <c r="J53">
        <f>LARGE(SCORING!$H$2:$H$1001,A53)</f>
        <v>12.051</v>
      </c>
      <c r="K53" s="7" t="str">
        <f>IF(INDEX(INPUT!$O$2:$O$1001,MATCH(B53,INPUT!$A$2:$A$1001,0))="L","⚠️ Verify Data Before Action","")</f>
        <v>⚠️ Verify Data Before Action</v>
      </c>
      <c r="M53" t="str">
        <f>IFERROR(TRIM(LEFT(TRIM(IF(INDEX(INPUT!$F$2:$F$1001,MATCH(B53,INPUT!$A$2:$A$1001,0))="Y","CTB | ","")&amp;IF(INDEX(INPUT!$E$2:$E$1001,MATCH(B53,INPUT!$A$2:$A$1001,0))="Y","Single Source | ","")&amp;IF(INDEX(INPUT!$L$2:$L$1001,MATCH(B53,INPUT!$A$2:$A$1001,0))&lt;=65,"OTD Critical | ",IF(INDEX(INPUT!$L$2:$L$1001,MATCH(B53,INPUT!$A$2:$A$1001,0))&lt;=75,"OTD Poor | ",""))&amp;IF(INDEX(INPUT!$K$2:$K$1001,MATCH(B53,INPUT!$A$2:$A$1001,0))&gt;=20,"High Cost Delta | ","")&amp;IF(INDEX(INPUT!$C$2:$C$1001,MATCH(B53,INPUT!$A$2:$A$1001,0))&gt;=1000000,"$1M+ Spend | ","")&amp;IF(INDEX(INPUT!$H$2:$H$1001,MATCH(B53,INPUT!$A$2:$A$1001,0))&lt;=7,"Low Safety Stock | ","")),LEN(TRIM(IF(INDEX(INPUT!$F$2:$F$1001,MATCH(B53,INPUT!$A$2:$A$1001,0))="Y","CTB | ","")&amp;IF(INDEX(INPUT!$E$2:$E$1001,MATCH(B53,INPUT!$A$2:$A$1001,0))="Y","Single Source | ","")&amp;IF(INDEX(INPUT!$L$2:$L$1001,MATCH(B53,INPUT!$A$2:$A$1001,0))&lt;=65,"OTD Critical | ",IF(INDEX(INPUT!$L$2:$L$1001,MATCH(B53,INPUT!$A$2:$A$1001,0))&lt;=75,"OTD Poor | ",""))&amp;IF(INDEX(INPUT!$K$2:$K$1001,MATCH(B53,INPUT!$A$2:$A$1001,0))&gt;=20,"High Cost Delta | ","")&amp;IF(INDEX(INPUT!$C$2:$C$1001,MATCH(B53,INPUT!$A$2:$A$1001,0))&gt;=1000000,"$1M+ Spend | ","")&amp;IF(INDEX(INPUT!$H$2:$H$1001,MATCH(B53,INPUT!$A$2:$A$1001,0))&lt;=7,"Low Safety Stock |","")))-2)),"")</f>
        <v/>
      </c>
    </row>
    <row r="54" spans="1:13">
      <c r="A54">
        <f t="shared" si="0"/>
        <v>53</v>
      </c>
      <c r="B54" t="str">
        <f>INDEX(SCORING!$A$2:$A$1001,MATCH(J54,SCORING!$H$2:$H$1001,0))</f>
        <v>P-1026</v>
      </c>
      <c r="C54" t="str">
        <f>INDEX(INPUT!$B$2:$B$1001,MATCH(B54,INPUT!$A$2:$A$1001,0))</f>
        <v>Aluminum Bracket - Fwd</v>
      </c>
      <c r="D54" s="5">
        <f>INDEX(SCORING!$F$2:$F$1001,MATCH(J54,SCORING!$H$2:$H$1001,0))</f>
        <v>12</v>
      </c>
      <c r="E54">
        <f>INDEX(SCORING!$B$2:$B$1001,MATCH(B54,SCORING!$A$2:$A$1001,0))</f>
        <v>0.5</v>
      </c>
      <c r="F54">
        <f>INDEX(SCORING!$C$2:$C$1001,MATCH(B54,SCORING!$A$2:$A$1001,0))</f>
        <v>1</v>
      </c>
      <c r="G54">
        <f>INDEX(SCORING!$D$2:$D$1001,MATCH(B54,SCORING!$A$2:$A$1001,0))</f>
        <v>0.5</v>
      </c>
      <c r="H54">
        <f>INDEX(SCORING!$E$2:$E$1001,MATCH(B54,SCORING!$A$2:$A$1001,0))</f>
        <v>0.5</v>
      </c>
      <c r="I54" t="str">
        <f>INDEX(SCORING!$G$2:$G$1001,MATCH(B54,SCORING!$A$2:$A$1001,0))</f>
        <v>Monitor</v>
      </c>
      <c r="J54">
        <f>LARGE(SCORING!$H$2:$H$1001,A54)</f>
        <v>12.026999999999999</v>
      </c>
      <c r="K54" s="7" t="str">
        <f>IF(INDEX(INPUT!$O$2:$O$1001,MATCH(B54,INPUT!$A$2:$A$1001,0))="L","⚠️ Verify Data Before Action","")</f>
        <v>⚠️ Verify Data Before Action</v>
      </c>
      <c r="M54" t="str">
        <f>IFERROR(TRIM(LEFT(TRIM(IF(INDEX(INPUT!$F$2:$F$1001,MATCH(B54,INPUT!$A$2:$A$1001,0))="Y","CTB | ","")&amp;IF(INDEX(INPUT!$E$2:$E$1001,MATCH(B54,INPUT!$A$2:$A$1001,0))="Y","Single Source | ","")&amp;IF(INDEX(INPUT!$L$2:$L$1001,MATCH(B54,INPUT!$A$2:$A$1001,0))&lt;=65,"OTD Critical | ",IF(INDEX(INPUT!$L$2:$L$1001,MATCH(B54,INPUT!$A$2:$A$1001,0))&lt;=75,"OTD Poor | ",""))&amp;IF(INDEX(INPUT!$K$2:$K$1001,MATCH(B54,INPUT!$A$2:$A$1001,0))&gt;=20,"High Cost Delta | ","")&amp;IF(INDEX(INPUT!$C$2:$C$1001,MATCH(B54,INPUT!$A$2:$A$1001,0))&gt;=1000000,"$1M+ Spend | ","")&amp;IF(INDEX(INPUT!$H$2:$H$1001,MATCH(B54,INPUT!$A$2:$A$1001,0))&lt;=7,"Low Safety Stock | ","")),LEN(TRIM(IF(INDEX(INPUT!$F$2:$F$1001,MATCH(B54,INPUT!$A$2:$A$1001,0))="Y","CTB | ","")&amp;IF(INDEX(INPUT!$E$2:$E$1001,MATCH(B54,INPUT!$A$2:$A$1001,0))="Y","Single Source | ","")&amp;IF(INDEX(INPUT!$L$2:$L$1001,MATCH(B54,INPUT!$A$2:$A$1001,0))&lt;=65,"OTD Critical | ",IF(INDEX(INPUT!$L$2:$L$1001,MATCH(B54,INPUT!$A$2:$A$1001,0))&lt;=75,"OTD Poor | ",""))&amp;IF(INDEX(INPUT!$K$2:$K$1001,MATCH(B54,INPUT!$A$2:$A$1001,0))&gt;=20,"High Cost Delta | ","")&amp;IF(INDEX(INPUT!$C$2:$C$1001,MATCH(B54,INPUT!$A$2:$A$1001,0))&gt;=1000000,"$1M+ Spend | ","")&amp;IF(INDEX(INPUT!$H$2:$H$1001,MATCH(B54,INPUT!$A$2:$A$1001,0))&lt;=7,"Low Safety Stock |","")))-2)),"")</f>
        <v/>
      </c>
    </row>
    <row r="55" spans="1:13">
      <c r="A55">
        <f t="shared" si="0"/>
        <v>54</v>
      </c>
      <c r="B55" t="str">
        <f>INDEX(SCORING!$A$2:$A$1001,MATCH(J55,SCORING!$H$2:$H$1001,0))</f>
        <v>P-1004</v>
      </c>
      <c r="C55" t="str">
        <f>INDEX(INPUT!$B$2:$B$1001,MATCH(B55,INPUT!$A$2:$A$1001,0))</f>
        <v>Aluminum Extrusion - Frame</v>
      </c>
      <c r="D55" s="5">
        <f>INDEX(SCORING!$F$2:$F$1001,MATCH(J55,SCORING!$H$2:$H$1001,0))</f>
        <v>9.5</v>
      </c>
      <c r="E55">
        <f>INDEX(SCORING!$B$2:$B$1001,MATCH(B55,SCORING!$A$2:$A$1001,0))</f>
        <v>0.5</v>
      </c>
      <c r="F55">
        <f>INDEX(SCORING!$C$2:$C$1001,MATCH(B55,SCORING!$A$2:$A$1001,0))</f>
        <v>1</v>
      </c>
      <c r="G55">
        <f>INDEX(SCORING!$D$2:$D$1001,MATCH(B55,SCORING!$A$2:$A$1001,0))</f>
        <v>0.5</v>
      </c>
      <c r="H55">
        <f>INDEX(SCORING!$E$2:$E$1001,MATCH(B55,SCORING!$A$2:$A$1001,0))</f>
        <v>0</v>
      </c>
      <c r="I55" t="str">
        <f>INDEX(SCORING!$G$2:$G$1001,MATCH(B55,SCORING!$A$2:$A$1001,0))</f>
        <v>Monitor</v>
      </c>
      <c r="J55">
        <f>LARGE(SCORING!$H$2:$H$1001,A55)</f>
        <v>9.5050000000000008</v>
      </c>
      <c r="K55" s="7" t="str">
        <f>IF(INDEX(INPUT!$O$2:$O$1001,MATCH(B55,INPUT!$A$2:$A$1001,0))="L","⚠️ Verify Data Before Action","")</f>
        <v>⚠️ Verify Data Before Action</v>
      </c>
      <c r="M55" t="str">
        <f>IFERROR(TRIM(LEFT(TRIM(IF(INDEX(INPUT!$F$2:$F$1001,MATCH(B55,INPUT!$A$2:$A$1001,0))="Y","CTB | ","")&amp;IF(INDEX(INPUT!$E$2:$E$1001,MATCH(B55,INPUT!$A$2:$A$1001,0))="Y","Single Source | ","")&amp;IF(INDEX(INPUT!$L$2:$L$1001,MATCH(B55,INPUT!$A$2:$A$1001,0))&lt;=65,"OTD Critical | ",IF(INDEX(INPUT!$L$2:$L$1001,MATCH(B55,INPUT!$A$2:$A$1001,0))&lt;=75,"OTD Poor | ",""))&amp;IF(INDEX(INPUT!$K$2:$K$1001,MATCH(B55,INPUT!$A$2:$A$1001,0))&gt;=20,"High Cost Delta | ","")&amp;IF(INDEX(INPUT!$C$2:$C$1001,MATCH(B55,INPUT!$A$2:$A$1001,0))&gt;=1000000,"$1M+ Spend | ","")&amp;IF(INDEX(INPUT!$H$2:$H$1001,MATCH(B55,INPUT!$A$2:$A$1001,0))&lt;=7,"Low Safety Stock | ","")),LEN(TRIM(IF(INDEX(INPUT!$F$2:$F$1001,MATCH(B55,INPUT!$A$2:$A$1001,0))="Y","CTB | ","")&amp;IF(INDEX(INPUT!$E$2:$E$1001,MATCH(B55,INPUT!$A$2:$A$1001,0))="Y","Single Source | ","")&amp;IF(INDEX(INPUT!$L$2:$L$1001,MATCH(B55,INPUT!$A$2:$A$1001,0))&lt;=65,"OTD Critical | ",IF(INDEX(INPUT!$L$2:$L$1001,MATCH(B55,INPUT!$A$2:$A$1001,0))&lt;=75,"OTD Poor | ",""))&amp;IF(INDEX(INPUT!$K$2:$K$1001,MATCH(B55,INPUT!$A$2:$A$1001,0))&gt;=20,"High Cost Delta | ","")&amp;IF(INDEX(INPUT!$C$2:$C$1001,MATCH(B55,INPUT!$A$2:$A$1001,0))&gt;=1000000,"$1M+ Spend | ","")&amp;IF(INDEX(INPUT!$H$2:$H$1001,MATCH(B55,INPUT!$A$2:$A$1001,0))&lt;=7,"Low Safety Stock |","")))-2)),"")</f>
        <v/>
      </c>
    </row>
    <row r="56" spans="1:13">
      <c r="A56">
        <f t="shared" si="0"/>
        <v>55</v>
      </c>
      <c r="B56" t="str">
        <f>INDEX(SCORING!$A$2:$A$1001,MATCH(J56,SCORING!$H$2:$H$1001,0))</f>
        <v>P-1044</v>
      </c>
      <c r="C56" t="str">
        <f>INDEX(INPUT!$B$2:$B$1001,MATCH(B56,INPUT!$A$2:$A$1001,0))</f>
        <v>Polymer Insulation Blanket</v>
      </c>
      <c r="D56" s="5">
        <f>INDEX(SCORING!$F$2:$F$1001,MATCH(J56,SCORING!$H$2:$H$1001,0))</f>
        <v>8</v>
      </c>
      <c r="E56">
        <f>INDEX(SCORING!$B$2:$B$1001,MATCH(B56,SCORING!$A$2:$A$1001,0))</f>
        <v>0</v>
      </c>
      <c r="F56">
        <f>INDEX(SCORING!$C$2:$C$1001,MATCH(B56,SCORING!$A$2:$A$1001,0))</f>
        <v>1</v>
      </c>
      <c r="G56">
        <f>INDEX(SCORING!$D$2:$D$1001,MATCH(B56,SCORING!$A$2:$A$1001,0))</f>
        <v>0.5</v>
      </c>
      <c r="H56">
        <f>INDEX(SCORING!$E$2:$E$1001,MATCH(B56,SCORING!$A$2:$A$1001,0))</f>
        <v>0</v>
      </c>
      <c r="I56" t="str">
        <f>INDEX(SCORING!$G$2:$G$1001,MATCH(B56,SCORING!$A$2:$A$1001,0))</f>
        <v>Monitor</v>
      </c>
      <c r="J56">
        <f>LARGE(SCORING!$H$2:$H$1001,A56)</f>
        <v>8.0449999999999999</v>
      </c>
      <c r="K56" s="7" t="str">
        <f>IF(INDEX(INPUT!$O$2:$O$1001,MATCH(B56,INPUT!$A$2:$A$1001,0))="L","⚠️ Verify Data Before Action","")</f>
        <v>⚠️ Verify Data Before Action</v>
      </c>
      <c r="M56" t="str">
        <f>IFERROR(TRIM(LEFT(TRIM(IF(INDEX(INPUT!$F$2:$F$1001,MATCH(B56,INPUT!$A$2:$A$1001,0))="Y","CTB | ","")&amp;IF(INDEX(INPUT!$E$2:$E$1001,MATCH(B56,INPUT!$A$2:$A$1001,0))="Y","Single Source | ","")&amp;IF(INDEX(INPUT!$L$2:$L$1001,MATCH(B56,INPUT!$A$2:$A$1001,0))&lt;=65,"OTD Critical | ",IF(INDEX(INPUT!$L$2:$L$1001,MATCH(B56,INPUT!$A$2:$A$1001,0))&lt;=75,"OTD Poor | ",""))&amp;IF(INDEX(INPUT!$K$2:$K$1001,MATCH(B56,INPUT!$A$2:$A$1001,0))&gt;=20,"High Cost Delta | ","")&amp;IF(INDEX(INPUT!$C$2:$C$1001,MATCH(B56,INPUT!$A$2:$A$1001,0))&gt;=1000000,"$1M+ Spend | ","")&amp;IF(INDEX(INPUT!$H$2:$H$1001,MATCH(B56,INPUT!$A$2:$A$1001,0))&lt;=7,"Low Safety Stock | ","")),LEN(TRIM(IF(INDEX(INPUT!$F$2:$F$1001,MATCH(B56,INPUT!$A$2:$A$1001,0))="Y","CTB | ","")&amp;IF(INDEX(INPUT!$E$2:$E$1001,MATCH(B56,INPUT!$A$2:$A$1001,0))="Y","Single Source | ","")&amp;IF(INDEX(INPUT!$L$2:$L$1001,MATCH(B56,INPUT!$A$2:$A$1001,0))&lt;=65,"OTD Critical | ",IF(INDEX(INPUT!$L$2:$L$1001,MATCH(B56,INPUT!$A$2:$A$1001,0))&lt;=75,"OTD Poor | ",""))&amp;IF(INDEX(INPUT!$K$2:$K$1001,MATCH(B56,INPUT!$A$2:$A$1001,0))&gt;=20,"High Cost Delta | ","")&amp;IF(INDEX(INPUT!$C$2:$C$1001,MATCH(B56,INPUT!$A$2:$A$1001,0))&gt;=1000000,"$1M+ Spend | ","")&amp;IF(INDEX(INPUT!$H$2:$H$1001,MATCH(B56,INPUT!$A$2:$A$1001,0))&lt;=7,"Low Safety Stock |","")))-2)),"")</f>
        <v/>
      </c>
    </row>
    <row r="57" spans="1:13">
      <c r="A57">
        <f t="shared" si="0"/>
        <v>56</v>
      </c>
      <c r="B57" t="str">
        <f>INDEX(SCORING!$A$2:$A$1001,MATCH(J57,SCORING!$H$2:$H$1001,0))</f>
        <v>P-1033</v>
      </c>
      <c r="C57" t="str">
        <f>INDEX(INPUT!$B$2:$B$1001,MATCH(B57,INPUT!$A$2:$A$1001,0))</f>
        <v>Aluminum Skin Panel</v>
      </c>
      <c r="D57" s="5">
        <f>INDEX(SCORING!$F$2:$F$1001,MATCH(J57,SCORING!$H$2:$H$1001,0))</f>
        <v>8</v>
      </c>
      <c r="E57">
        <f>INDEX(SCORING!$B$2:$B$1001,MATCH(B57,SCORING!$A$2:$A$1001,0))</f>
        <v>0</v>
      </c>
      <c r="F57">
        <f>INDEX(SCORING!$C$2:$C$1001,MATCH(B57,SCORING!$A$2:$A$1001,0))</f>
        <v>1</v>
      </c>
      <c r="G57">
        <f>INDEX(SCORING!$D$2:$D$1001,MATCH(B57,SCORING!$A$2:$A$1001,0))</f>
        <v>0.5</v>
      </c>
      <c r="H57">
        <f>INDEX(SCORING!$E$2:$E$1001,MATCH(B57,SCORING!$A$2:$A$1001,0))</f>
        <v>0</v>
      </c>
      <c r="I57" t="str">
        <f>INDEX(SCORING!$G$2:$G$1001,MATCH(B57,SCORING!$A$2:$A$1001,0))</f>
        <v>Monitor</v>
      </c>
      <c r="J57">
        <f>LARGE(SCORING!$H$2:$H$1001,A57)</f>
        <v>8.0340000000000007</v>
      </c>
      <c r="K57" s="7" t="str">
        <f>IF(INDEX(INPUT!$O$2:$O$1001,MATCH(B57,INPUT!$A$2:$A$1001,0))="L","⚠️ Verify Data Before Action","")</f>
        <v>⚠️ Verify Data Before Action</v>
      </c>
      <c r="M57" t="str">
        <f>IFERROR(TRIM(LEFT(TRIM(IF(INDEX(INPUT!$F$2:$F$1001,MATCH(B57,INPUT!$A$2:$A$1001,0))="Y","CTB | ","")&amp;IF(INDEX(INPUT!$E$2:$E$1001,MATCH(B57,INPUT!$A$2:$A$1001,0))="Y","Single Source | ","")&amp;IF(INDEX(INPUT!$L$2:$L$1001,MATCH(B57,INPUT!$A$2:$A$1001,0))&lt;=65,"OTD Critical | ",IF(INDEX(INPUT!$L$2:$L$1001,MATCH(B57,INPUT!$A$2:$A$1001,0))&lt;=75,"OTD Poor | ",""))&amp;IF(INDEX(INPUT!$K$2:$K$1001,MATCH(B57,INPUT!$A$2:$A$1001,0))&gt;=20,"High Cost Delta | ","")&amp;IF(INDEX(INPUT!$C$2:$C$1001,MATCH(B57,INPUT!$A$2:$A$1001,0))&gt;=1000000,"$1M+ Spend | ","")&amp;IF(INDEX(INPUT!$H$2:$H$1001,MATCH(B57,INPUT!$A$2:$A$1001,0))&lt;=7,"Low Safety Stock | ","")),LEN(TRIM(IF(INDEX(INPUT!$F$2:$F$1001,MATCH(B57,INPUT!$A$2:$A$1001,0))="Y","CTB | ","")&amp;IF(INDEX(INPUT!$E$2:$E$1001,MATCH(B57,INPUT!$A$2:$A$1001,0))="Y","Single Source | ","")&amp;IF(INDEX(INPUT!$L$2:$L$1001,MATCH(B57,INPUT!$A$2:$A$1001,0))&lt;=65,"OTD Critical | ",IF(INDEX(INPUT!$L$2:$L$1001,MATCH(B57,INPUT!$A$2:$A$1001,0))&lt;=75,"OTD Poor | ",""))&amp;IF(INDEX(INPUT!$K$2:$K$1001,MATCH(B57,INPUT!$A$2:$A$1001,0))&gt;=20,"High Cost Delta | ","")&amp;IF(INDEX(INPUT!$C$2:$C$1001,MATCH(B57,INPUT!$A$2:$A$1001,0))&gt;=1000000,"$1M+ Spend | ","")&amp;IF(INDEX(INPUT!$H$2:$H$1001,MATCH(B57,INPUT!$A$2:$A$1001,0))&lt;=7,"Low Safety Stock |","")))-2)),"")</f>
        <v/>
      </c>
    </row>
    <row r="58" spans="1:13">
      <c r="A58">
        <f t="shared" si="0"/>
        <v>57</v>
      </c>
      <c r="B58" t="str">
        <f>INDEX(SCORING!$A$2:$A$1001,MATCH(J58,SCORING!$H$2:$H$1001,0))</f>
        <v>P-1030</v>
      </c>
      <c r="C58" t="str">
        <f>INDEX(INPUT!$B$2:$B$1001,MATCH(B58,INPUT!$A$2:$A$1001,0))</f>
        <v>Polymer O-Ring Set</v>
      </c>
      <c r="D58" s="5">
        <f>INDEX(SCORING!$F$2:$F$1001,MATCH(J58,SCORING!$H$2:$H$1001,0))</f>
        <v>4</v>
      </c>
      <c r="E58">
        <f>INDEX(SCORING!$B$2:$B$1001,MATCH(B58,SCORING!$A$2:$A$1001,0))</f>
        <v>0</v>
      </c>
      <c r="F58">
        <f>INDEX(SCORING!$C$2:$C$1001,MATCH(B58,SCORING!$A$2:$A$1001,0))</f>
        <v>1</v>
      </c>
      <c r="G58">
        <f>INDEX(SCORING!$D$2:$D$1001,MATCH(B58,SCORING!$A$2:$A$1001,0))</f>
        <v>0</v>
      </c>
      <c r="H58">
        <f>INDEX(SCORING!$E$2:$E$1001,MATCH(B58,SCORING!$A$2:$A$1001,0))</f>
        <v>0</v>
      </c>
      <c r="I58" t="str">
        <f>INDEX(SCORING!$G$2:$G$1001,MATCH(B58,SCORING!$A$2:$A$1001,0))</f>
        <v>Monitor</v>
      </c>
      <c r="J58">
        <f>LARGE(SCORING!$H$2:$H$1001,A58)</f>
        <v>4.0309999999999997</v>
      </c>
      <c r="K58" s="7" t="str">
        <f>IF(INDEX(INPUT!$O$2:$O$1001,MATCH(B58,INPUT!$A$2:$A$1001,0))="L","⚠️ Verify Data Before Action","")</f>
        <v>⚠️ Verify Data Before Action</v>
      </c>
      <c r="M58" t="str">
        <f>IFERROR(TRIM(LEFT(TRIM(IF(INDEX(INPUT!$F$2:$F$1001,MATCH(B58,INPUT!$A$2:$A$1001,0))="Y","CTB | ","")&amp;IF(INDEX(INPUT!$E$2:$E$1001,MATCH(B58,INPUT!$A$2:$A$1001,0))="Y","Single Source | ","")&amp;IF(INDEX(INPUT!$L$2:$L$1001,MATCH(B58,INPUT!$A$2:$A$1001,0))&lt;=65,"OTD Critical | ",IF(INDEX(INPUT!$L$2:$L$1001,MATCH(B58,INPUT!$A$2:$A$1001,0))&lt;=75,"OTD Poor | ",""))&amp;IF(INDEX(INPUT!$K$2:$K$1001,MATCH(B58,INPUT!$A$2:$A$1001,0))&gt;=20,"High Cost Delta | ","")&amp;IF(INDEX(INPUT!$C$2:$C$1001,MATCH(B58,INPUT!$A$2:$A$1001,0))&gt;=1000000,"$1M+ Spend | ","")&amp;IF(INDEX(INPUT!$H$2:$H$1001,MATCH(B58,INPUT!$A$2:$A$1001,0))&lt;=7,"Low Safety Stock | ","")),LEN(TRIM(IF(INDEX(INPUT!$F$2:$F$1001,MATCH(B58,INPUT!$A$2:$A$1001,0))="Y","CTB | ","")&amp;IF(INDEX(INPUT!$E$2:$E$1001,MATCH(B58,INPUT!$A$2:$A$1001,0))="Y","Single Source | ","")&amp;IF(INDEX(INPUT!$L$2:$L$1001,MATCH(B58,INPUT!$A$2:$A$1001,0))&lt;=65,"OTD Critical | ",IF(INDEX(INPUT!$L$2:$L$1001,MATCH(B58,INPUT!$A$2:$A$1001,0))&lt;=75,"OTD Poor | ",""))&amp;IF(INDEX(INPUT!$K$2:$K$1001,MATCH(B58,INPUT!$A$2:$A$1001,0))&gt;=20,"High Cost Delta | ","")&amp;IF(INDEX(INPUT!$C$2:$C$1001,MATCH(B58,INPUT!$A$2:$A$1001,0))&gt;=1000000,"$1M+ Spend | ","")&amp;IF(INDEX(INPUT!$H$2:$H$1001,MATCH(B58,INPUT!$A$2:$A$1001,0))&lt;=7,"Low Safety Stock |","")))-2)),"")</f>
        <v/>
      </c>
    </row>
    <row r="59" spans="1:13">
      <c r="A59">
        <f t="shared" si="0"/>
        <v>58</v>
      </c>
      <c r="B59" t="str">
        <f>INDEX(SCORING!$A$2:$A$1001,MATCH(J59,SCORING!$H$2:$H$1001,0))</f>
        <v>P-1014</v>
      </c>
      <c r="C59" t="str">
        <f>INDEX(INPUT!$B$2:$B$1001,MATCH(B59,INPUT!$A$2:$A$1001,0))</f>
        <v>Polymer Seal Ring</v>
      </c>
      <c r="D59" s="5">
        <f>INDEX(SCORING!$F$2:$F$1001,MATCH(J59,SCORING!$H$2:$H$1001,0))</f>
        <v>4</v>
      </c>
      <c r="E59">
        <f>INDEX(SCORING!$B$2:$B$1001,MATCH(B59,SCORING!$A$2:$A$1001,0))</f>
        <v>0</v>
      </c>
      <c r="F59">
        <f>INDEX(SCORING!$C$2:$C$1001,MATCH(B59,SCORING!$A$2:$A$1001,0))</f>
        <v>1</v>
      </c>
      <c r="G59">
        <f>INDEX(SCORING!$D$2:$D$1001,MATCH(B59,SCORING!$A$2:$A$1001,0))</f>
        <v>0</v>
      </c>
      <c r="H59">
        <f>INDEX(SCORING!$E$2:$E$1001,MATCH(B59,SCORING!$A$2:$A$1001,0))</f>
        <v>0</v>
      </c>
      <c r="I59" t="str">
        <f>INDEX(SCORING!$G$2:$G$1001,MATCH(B59,SCORING!$A$2:$A$1001,0))</f>
        <v>Monitor</v>
      </c>
      <c r="J59">
        <f>LARGE(SCORING!$H$2:$H$1001,A59)</f>
        <v>4.0149999999999997</v>
      </c>
      <c r="K59" s="7" t="str">
        <f>IF(INDEX(INPUT!$O$2:$O$1001,MATCH(B59,INPUT!$A$2:$A$1001,0))="L","⚠️ Verify Data Before Action","")</f>
        <v>⚠️ Verify Data Before Action</v>
      </c>
      <c r="M59" t="str">
        <f>IFERROR(TRIM(LEFT(TRIM(IF(INDEX(INPUT!$F$2:$F$1001,MATCH(B59,INPUT!$A$2:$A$1001,0))="Y","CTB | ","")&amp;IF(INDEX(INPUT!$E$2:$E$1001,MATCH(B59,INPUT!$A$2:$A$1001,0))="Y","Single Source | ","")&amp;IF(INDEX(INPUT!$L$2:$L$1001,MATCH(B59,INPUT!$A$2:$A$1001,0))&lt;=65,"OTD Critical | ",IF(INDEX(INPUT!$L$2:$L$1001,MATCH(B59,INPUT!$A$2:$A$1001,0))&lt;=75,"OTD Poor | ",""))&amp;IF(INDEX(INPUT!$K$2:$K$1001,MATCH(B59,INPUT!$A$2:$A$1001,0))&gt;=20,"High Cost Delta | ","")&amp;IF(INDEX(INPUT!$C$2:$C$1001,MATCH(B59,INPUT!$A$2:$A$1001,0))&gt;=1000000,"$1M+ Spend | ","")&amp;IF(INDEX(INPUT!$H$2:$H$1001,MATCH(B59,INPUT!$A$2:$A$1001,0))&lt;=7,"Low Safety Stock | ","")),LEN(TRIM(IF(INDEX(INPUT!$F$2:$F$1001,MATCH(B59,INPUT!$A$2:$A$1001,0))="Y","CTB | ","")&amp;IF(INDEX(INPUT!$E$2:$E$1001,MATCH(B59,INPUT!$A$2:$A$1001,0))="Y","Single Source | ","")&amp;IF(INDEX(INPUT!$L$2:$L$1001,MATCH(B59,INPUT!$A$2:$A$1001,0))&lt;=65,"OTD Critical | ",IF(INDEX(INPUT!$L$2:$L$1001,MATCH(B59,INPUT!$A$2:$A$1001,0))&lt;=75,"OTD Poor | ",""))&amp;IF(INDEX(INPUT!$K$2:$K$1001,MATCH(B59,INPUT!$A$2:$A$1001,0))&gt;=20,"High Cost Delta | ","")&amp;IF(INDEX(INPUT!$C$2:$C$1001,MATCH(B59,INPUT!$A$2:$A$1001,0))&gt;=1000000,"$1M+ Spend | ","")&amp;IF(INDEX(INPUT!$H$2:$H$1001,MATCH(B59,INPUT!$A$2:$A$1001,0))&lt;=7,"Low Safety Stock |","")))-2)),"")</f>
        <v/>
      </c>
    </row>
    <row r="60" spans="1:13">
      <c r="A60">
        <f t="shared" si="0"/>
        <v>59</v>
      </c>
      <c r="B60" t="str">
        <f>INDEX(SCORING!$A$2:$A$1001,MATCH(J60,SCORING!$H$2:$H$1001,0))</f>
        <v>P-1009</v>
      </c>
      <c r="C60" t="str">
        <f>INDEX(INPUT!$B$2:$B$1001,MATCH(B60,INPUT!$A$2:$A$1001,0))</f>
        <v>Rubber Grommet Set</v>
      </c>
      <c r="D60" s="5">
        <f>INDEX(SCORING!$F$2:$F$1001,MATCH(J60,SCORING!$H$2:$H$1001,0))</f>
        <v>4</v>
      </c>
      <c r="E60">
        <f>INDEX(SCORING!$B$2:$B$1001,MATCH(B60,SCORING!$A$2:$A$1001,0))</f>
        <v>0</v>
      </c>
      <c r="F60">
        <f>INDEX(SCORING!$C$2:$C$1001,MATCH(B60,SCORING!$A$2:$A$1001,0))</f>
        <v>1</v>
      </c>
      <c r="G60">
        <f>INDEX(SCORING!$D$2:$D$1001,MATCH(B60,SCORING!$A$2:$A$1001,0))</f>
        <v>0</v>
      </c>
      <c r="H60">
        <f>INDEX(SCORING!$E$2:$E$1001,MATCH(B60,SCORING!$A$2:$A$1001,0))</f>
        <v>0</v>
      </c>
      <c r="I60" t="str">
        <f>INDEX(SCORING!$G$2:$G$1001,MATCH(B60,SCORING!$A$2:$A$1001,0))</f>
        <v>Monitor</v>
      </c>
      <c r="J60">
        <f>LARGE(SCORING!$H$2:$H$1001,A60)</f>
        <v>4.01</v>
      </c>
      <c r="K60" s="7" t="str">
        <f>IF(INDEX(INPUT!$O$2:$O$1001,MATCH(B60,INPUT!$A$2:$A$1001,0))="L","⚠️ Verify Data Before Action","")</f>
        <v>⚠️ Verify Data Before Action</v>
      </c>
      <c r="M60" t="str">
        <f>IFERROR(TRIM(LEFT(TRIM(IF(INDEX(INPUT!$F$2:$F$1001,MATCH(B60,INPUT!$A$2:$A$1001,0))="Y","CTB | ","")&amp;IF(INDEX(INPUT!$E$2:$E$1001,MATCH(B60,INPUT!$A$2:$A$1001,0))="Y","Single Source | ","")&amp;IF(INDEX(INPUT!$L$2:$L$1001,MATCH(B60,INPUT!$A$2:$A$1001,0))&lt;=65,"OTD Critical | ",IF(INDEX(INPUT!$L$2:$L$1001,MATCH(B60,INPUT!$A$2:$A$1001,0))&lt;=75,"OTD Poor | ",""))&amp;IF(INDEX(INPUT!$K$2:$K$1001,MATCH(B60,INPUT!$A$2:$A$1001,0))&gt;=20,"High Cost Delta | ","")&amp;IF(INDEX(INPUT!$C$2:$C$1001,MATCH(B60,INPUT!$A$2:$A$1001,0))&gt;=1000000,"$1M+ Spend | ","")&amp;IF(INDEX(INPUT!$H$2:$H$1001,MATCH(B60,INPUT!$A$2:$A$1001,0))&lt;=7,"Low Safety Stock | ","")),LEN(TRIM(IF(INDEX(INPUT!$F$2:$F$1001,MATCH(B60,INPUT!$A$2:$A$1001,0))="Y","CTB | ","")&amp;IF(INDEX(INPUT!$E$2:$E$1001,MATCH(B60,INPUT!$A$2:$A$1001,0))="Y","Single Source | ","")&amp;IF(INDEX(INPUT!$L$2:$L$1001,MATCH(B60,INPUT!$A$2:$A$1001,0))&lt;=65,"OTD Critical | ",IF(INDEX(INPUT!$L$2:$L$1001,MATCH(B60,INPUT!$A$2:$A$1001,0))&lt;=75,"OTD Poor | ",""))&amp;IF(INDEX(INPUT!$K$2:$K$1001,MATCH(B60,INPUT!$A$2:$A$1001,0))&gt;=20,"High Cost Delta | ","")&amp;IF(INDEX(INPUT!$C$2:$C$1001,MATCH(B60,INPUT!$A$2:$A$1001,0))&gt;=1000000,"$1M+ Spend | ","")&amp;IF(INDEX(INPUT!$H$2:$H$1001,MATCH(B60,INPUT!$A$2:$A$1001,0))&lt;=7,"Low Safety Stock |","")))-2)),"")</f>
        <v/>
      </c>
    </row>
    <row r="61" spans="1:13">
      <c r="A61">
        <f t="shared" si="0"/>
        <v>60</v>
      </c>
      <c r="B61" t="str">
        <f>INDEX(SCORING!$A$2:$A$1001,MATCH(J61,SCORING!$H$2:$H$1001,0))</f>
        <v>P-1005</v>
      </c>
      <c r="C61" t="str">
        <f>INDEX(INPUT!$B$2:$B$1001,MATCH(B61,INPUT!$A$2:$A$1001,0))</f>
        <v>Fastener Set - Structural</v>
      </c>
      <c r="D61" s="5">
        <f>INDEX(SCORING!$F$2:$F$1001,MATCH(J61,SCORING!$H$2:$H$1001,0))</f>
        <v>4</v>
      </c>
      <c r="E61">
        <f>INDEX(SCORING!$B$2:$B$1001,MATCH(B61,SCORING!$A$2:$A$1001,0))</f>
        <v>0</v>
      </c>
      <c r="F61">
        <f>INDEX(SCORING!$C$2:$C$1001,MATCH(B61,SCORING!$A$2:$A$1001,0))</f>
        <v>1</v>
      </c>
      <c r="G61">
        <f>INDEX(SCORING!$D$2:$D$1001,MATCH(B61,SCORING!$A$2:$A$1001,0))</f>
        <v>0</v>
      </c>
      <c r="H61">
        <f>INDEX(SCORING!$E$2:$E$1001,MATCH(B61,SCORING!$A$2:$A$1001,0))</f>
        <v>0</v>
      </c>
      <c r="I61" t="str">
        <f>INDEX(SCORING!$G$2:$G$1001,MATCH(B61,SCORING!$A$2:$A$1001,0))</f>
        <v>Monitor</v>
      </c>
      <c r="J61">
        <f>LARGE(SCORING!$H$2:$H$1001,A61)</f>
        <v>4.0060000000000002</v>
      </c>
      <c r="K61" s="7" t="str">
        <f>IF(INDEX(INPUT!$O$2:$O$1001,MATCH(B61,INPUT!$A$2:$A$1001,0))="L","⚠️ Verify Data Before Action","")</f>
        <v>⚠️ Verify Data Before Action</v>
      </c>
      <c r="M61" t="str">
        <f>IFERROR(TRIM(LEFT(TRIM(IF(INDEX(INPUT!$F$2:$F$1001,MATCH(B61,INPUT!$A$2:$A$1001,0))="Y","CTB | ","")&amp;IF(INDEX(INPUT!$E$2:$E$1001,MATCH(B61,INPUT!$A$2:$A$1001,0))="Y","Single Source | ","")&amp;IF(INDEX(INPUT!$L$2:$L$1001,MATCH(B61,INPUT!$A$2:$A$1001,0))&lt;=65,"OTD Critical | ",IF(INDEX(INPUT!$L$2:$L$1001,MATCH(B61,INPUT!$A$2:$A$1001,0))&lt;=75,"OTD Poor | ",""))&amp;IF(INDEX(INPUT!$K$2:$K$1001,MATCH(B61,INPUT!$A$2:$A$1001,0))&gt;=20,"High Cost Delta | ","")&amp;IF(INDEX(INPUT!$C$2:$C$1001,MATCH(B61,INPUT!$A$2:$A$1001,0))&gt;=1000000,"$1M+ Spend | ","")&amp;IF(INDEX(INPUT!$H$2:$H$1001,MATCH(B61,INPUT!$A$2:$A$1001,0))&lt;=7,"Low Safety Stock | ","")),LEN(TRIM(IF(INDEX(INPUT!$F$2:$F$1001,MATCH(B61,INPUT!$A$2:$A$1001,0))="Y","CTB | ","")&amp;IF(INDEX(INPUT!$E$2:$E$1001,MATCH(B61,INPUT!$A$2:$A$1001,0))="Y","Single Source | ","")&amp;IF(INDEX(INPUT!$L$2:$L$1001,MATCH(B61,INPUT!$A$2:$A$1001,0))&lt;=65,"OTD Critical | ",IF(INDEX(INPUT!$L$2:$L$1001,MATCH(B61,INPUT!$A$2:$A$1001,0))&lt;=75,"OTD Poor | ",""))&amp;IF(INDEX(INPUT!$K$2:$K$1001,MATCH(B61,INPUT!$A$2:$A$1001,0))&gt;=20,"High Cost Delta | ","")&amp;IF(INDEX(INPUT!$C$2:$C$1001,MATCH(B61,INPUT!$A$2:$A$1001,0))&gt;=1000000,"$1M+ Spend | ","")&amp;IF(INDEX(INPUT!$H$2:$H$1001,MATCH(B61,INPUT!$A$2:$A$1001,0))&lt;=7,"Low Safety Stock |","")))-2)),"")</f>
        <v/>
      </c>
    </row>
  </sheetData>
  <conditionalFormatting sqref="D2:D61">
    <cfRule type="cellIs" dxfId="4" priority="4" operator="lessThan">
      <formula>50</formula>
    </cfRule>
    <cfRule type="cellIs" dxfId="3" priority="5" operator="between">
      <formula>50</formula>
      <formula>74.9</formula>
    </cfRule>
    <cfRule type="cellIs" dxfId="2" priority="6" operator="greaterThanOrEqual">
      <formula>75</formula>
    </cfRule>
  </conditionalFormatting>
  <conditionalFormatting sqref="K2:K61">
    <cfRule type="containsText" dxfId="1" priority="2" operator="containsText" text="Verify">
      <formula>NOT(ISERROR(SEARCH("Verify",K2)))</formula>
    </cfRule>
  </conditionalFormatting>
  <conditionalFormatting sqref="L2:L51">
    <cfRule type="containsText" dxfId="0" priority="1" operator="containsText" text="No Should-Cost">
      <formula>NOT(ISERROR(SEARCH("No Should-Cost",L2)))</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9B04-7AFD-4680-AEB2-397DC92E0AAB}">
  <dimension ref="A1:F12"/>
  <sheetViews>
    <sheetView zoomScale="80" zoomScaleNormal="80" workbookViewId="0">
      <pane ySplit="1" topLeftCell="A2" activePane="bottomLeft" state="frozen"/>
      <selection pane="bottomLeft" activeCell="F11" sqref="F11"/>
    </sheetView>
  </sheetViews>
  <sheetFormatPr defaultColWidth="8.85546875" defaultRowHeight="15"/>
  <cols>
    <col min="1" max="1" width="12.28515625" bestFit="1" customWidth="1"/>
    <col min="2" max="2" width="19.42578125" customWidth="1"/>
    <col min="3" max="3" width="8" bestFit="1" customWidth="1"/>
    <col min="4" max="4" width="29.42578125" bestFit="1" customWidth="1"/>
    <col min="5" max="5" width="138.7109375" bestFit="1" customWidth="1"/>
    <col min="6" max="6" width="19" customWidth="1"/>
  </cols>
  <sheetData>
    <row r="1" spans="1:6" ht="30">
      <c r="A1" s="3" t="s">
        <v>11</v>
      </c>
      <c r="B1" s="3" t="s">
        <v>12</v>
      </c>
      <c r="C1" s="3" t="s">
        <v>173</v>
      </c>
      <c r="D1" s="3" t="s">
        <v>157</v>
      </c>
      <c r="E1" s="3" t="s">
        <v>178</v>
      </c>
      <c r="F1" s="8"/>
    </row>
    <row r="2" spans="1:6" ht="167.25" customHeight="1">
      <c r="A2" s="1" t="str">
        <f>OUTPUT!B2</f>
        <v>P-1040</v>
      </c>
      <c r="B2" s="1" t="str">
        <f>OUTPUT!C2</f>
        <v>Inconel Injector Plate</v>
      </c>
      <c r="C2" s="1">
        <f>OUTPUT!D2</f>
        <v>88</v>
      </c>
      <c r="D2" s="1" t="str">
        <f>OUTPUT!I2</f>
        <v>ESCALATE — Supplier Crisis + Production Risk</v>
      </c>
      <c r="E2" s="1" t="s">
        <v>179</v>
      </c>
    </row>
    <row r="3" spans="1:6" ht="169.5" customHeight="1">
      <c r="A3" s="1" t="str">
        <f>OUTPUT!B3</f>
        <v>P-1037</v>
      </c>
      <c r="B3" s="1" t="str">
        <f>OUTPUT!C3</f>
        <v>Titanium Engine Mount</v>
      </c>
      <c r="C3" s="1">
        <f>OUTPUT!D3</f>
        <v>88</v>
      </c>
      <c r="D3" s="1" t="str">
        <f>OUTPUT!I3</f>
        <v>ESCALATE — Supplier Crisis + Production Risk</v>
      </c>
      <c r="E3" s="1" t="s">
        <v>180</v>
      </c>
    </row>
    <row r="4" spans="1:6" ht="182.25" customHeight="1">
      <c r="A4" s="1" t="str">
        <f>OUTPUT!B4</f>
        <v>P-1025</v>
      </c>
      <c r="B4" s="1" t="str">
        <f>OUTPUT!C4</f>
        <v>Inconel Turbine Blade</v>
      </c>
      <c r="C4" s="1">
        <f>OUTPUT!D4</f>
        <v>88</v>
      </c>
      <c r="D4" s="1" t="str">
        <f>OUTPUT!I4</f>
        <v>ESCALATE — Supplier Crisis + Production Risk</v>
      </c>
      <c r="E4" s="1" t="s">
        <v>181</v>
      </c>
    </row>
    <row r="5" spans="1:6" ht="177.75" customHeight="1">
      <c r="A5" s="1" t="str">
        <f>OUTPUT!B5</f>
        <v>P-1015</v>
      </c>
      <c r="B5" s="1" t="str">
        <f>OUTPUT!C5</f>
        <v>Inconel Exhaust Nozzle</v>
      </c>
      <c r="C5" s="1">
        <f>OUTPUT!D5</f>
        <v>88</v>
      </c>
      <c r="D5" s="1" t="str">
        <f>OUTPUT!I5</f>
        <v>ESCALATE — Supplier Crisis + Production Risk</v>
      </c>
      <c r="E5" s="1" t="s">
        <v>182</v>
      </c>
    </row>
    <row r="6" spans="1:6" ht="198.75" customHeight="1">
      <c r="A6" s="1" t="str">
        <f>OUTPUT!B6</f>
        <v>P-1006</v>
      </c>
      <c r="B6" s="1" t="str">
        <f>OUTPUT!C6</f>
        <v>Avionics Mounting Plate</v>
      </c>
      <c r="C6" s="1">
        <f>OUTPUT!D6</f>
        <v>88</v>
      </c>
      <c r="D6" s="1" t="str">
        <f>OUTPUT!I6</f>
        <v>ESCALATE — Supplier Crisis + Production Risk</v>
      </c>
      <c r="E6" s="1" t="s">
        <v>183</v>
      </c>
    </row>
    <row r="7" spans="1:6" ht="183" customHeight="1">
      <c r="A7" s="1" t="str">
        <f>OUTPUT!B7</f>
        <v>P-1047</v>
      </c>
      <c r="B7" s="1" t="str">
        <f>OUTPUT!C7</f>
        <v>Inconel Nozzle Extension</v>
      </c>
      <c r="C7" s="1">
        <f>OUTPUT!D7</f>
        <v>84</v>
      </c>
      <c r="D7" s="1" t="str">
        <f>OUTPUT!I7</f>
        <v>ESCALATE — Supplier Crisis + Production Risk</v>
      </c>
      <c r="E7" s="1" t="s">
        <v>184</v>
      </c>
    </row>
    <row r="8" spans="1:6" ht="183" customHeight="1">
      <c r="A8" s="1" t="str">
        <f>OUTPUT!B8</f>
        <v>P-1034</v>
      </c>
      <c r="B8" s="1" t="str">
        <f>OUTPUT!C8</f>
        <v>Steel Combustion Liner</v>
      </c>
      <c r="C8" s="1">
        <f>OUTPUT!D8</f>
        <v>84</v>
      </c>
      <c r="D8" s="1" t="str">
        <f>OUTPUT!I8</f>
        <v>ESCALATE — Supplier Crisis + Production Risk</v>
      </c>
      <c r="E8" s="1" t="s">
        <v>185</v>
      </c>
    </row>
    <row r="9" spans="1:6" ht="193.5" customHeight="1">
      <c r="A9" s="1" t="str">
        <f>OUTPUT!B9</f>
        <v>P-1031</v>
      </c>
      <c r="B9" s="1" t="str">
        <f>OUTPUT!C9</f>
        <v>Inconel Heat Shield</v>
      </c>
      <c r="C9" s="1">
        <f>OUTPUT!D9</f>
        <v>84</v>
      </c>
      <c r="D9" s="1" t="str">
        <f>OUTPUT!I9</f>
        <v>ESCALATE — Supplier Crisis + Production Risk</v>
      </c>
      <c r="E9" s="1" t="s">
        <v>186</v>
      </c>
    </row>
    <row r="10" spans="1:6" ht="205.5" customHeight="1">
      <c r="A10" s="1" t="str">
        <f>OUTPUT!B10</f>
        <v>P-1018</v>
      </c>
      <c r="B10" s="1" t="str">
        <f>OUTPUT!C10</f>
        <v>Inconel Valve Body</v>
      </c>
      <c r="C10" s="1">
        <f>OUTPUT!D10</f>
        <v>84</v>
      </c>
      <c r="D10" s="1" t="str">
        <f>OUTPUT!I10</f>
        <v>ESCALATE — Supplier Crisis + Production Risk</v>
      </c>
      <c r="E10" s="1" t="s">
        <v>187</v>
      </c>
    </row>
    <row r="11" spans="1:6" ht="199.5" customHeight="1">
      <c r="A11" s="1" t="str">
        <f>OUTPUT!B11</f>
        <v>P-1016</v>
      </c>
      <c r="B11" s="1" t="str">
        <f>OUTPUT!C11</f>
        <v>Titanium Thrust Chamber</v>
      </c>
      <c r="C11" s="1">
        <f>OUTPUT!D11</f>
        <v>84</v>
      </c>
      <c r="D11" s="1" t="str">
        <f>OUTPUT!I11</f>
        <v>ESCALATE — Supplier Crisis + Production Risk</v>
      </c>
      <c r="E11" s="1" t="s">
        <v>188</v>
      </c>
    </row>
    <row r="12" spans="1:6">
      <c r="A12" s="1"/>
      <c r="B12" s="1"/>
      <c r="C12" s="1"/>
      <c r="D12" s="1"/>
      <c r="E12"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9A5664F3FE35468D1ACDA57E1A4D1E" ma:contentTypeVersion="3" ma:contentTypeDescription="Create a new document." ma:contentTypeScope="" ma:versionID="53a3ca3d2a4aaf065024f11cc15b6e72">
  <xsd:schema xmlns:xsd="http://www.w3.org/2001/XMLSchema" xmlns:xs="http://www.w3.org/2001/XMLSchema" xmlns:p="http://schemas.microsoft.com/office/2006/metadata/properties" xmlns:ns2="6fc2814c-3794-42d5-b22d-29e1381cf02f" targetNamespace="http://schemas.microsoft.com/office/2006/metadata/properties" ma:root="true" ma:fieldsID="83b1b0d5f88bde84158621207a2c9119" ns2:_="">
    <xsd:import namespace="6fc2814c-3794-42d5-b22d-29e1381cf02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2814c-3794-42d5-b22d-29e1381cf0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33B34-D1C4-48CE-B826-F9ACE8640345}"/>
</file>

<file path=customXml/itemProps2.xml><?xml version="1.0" encoding="utf-8"?>
<ds:datastoreItem xmlns:ds="http://schemas.openxmlformats.org/officeDocument/2006/customXml" ds:itemID="{B48EB360-DF1D-4CE4-83B2-5055C2569BA1}"/>
</file>

<file path=customXml/itemProps3.xml><?xml version="1.0" encoding="utf-8"?>
<ds:datastoreItem xmlns:ds="http://schemas.openxmlformats.org/officeDocument/2006/customXml" ds:itemID="{DC568AC7-A3D4-4E21-B7E7-ED27CC330128}"/>
</file>

<file path=docMetadata/LabelInfo.xml><?xml version="1.0" encoding="utf-8"?>
<clbl:labelList xmlns:clbl="http://schemas.microsoft.com/office/2020/mipLabelMetadata">
  <clbl:label id="{dc46140c-e26f-43ef-b0ae-00f257f478ff}" enabled="0" method="" siteId="{dc46140c-e26f-43ef-b0ae-00f257f478f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Western Washington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Kenyon Woodley</dc:creator>
  <cp:keywords/>
  <dc:description/>
  <cp:lastModifiedBy>Kenyon Woodley</cp:lastModifiedBy>
  <cp:revision/>
  <dcterms:created xsi:type="dcterms:W3CDTF">2026-02-23T01:33:40Z</dcterms:created>
  <dcterms:modified xsi:type="dcterms:W3CDTF">2026-03-02T18:02:59Z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0x010100489A5664F3FE35468D1ACDA57E1A4D1E</vt:lpwstr>
  </property>
</Properties>
</file>